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rvicebereiche\Entgelt\Dokumente_geschützt\5. Rahmenverträge\SGB IX\Kalkulationshilfen\Liga-Verhandlungsdateien\25.03.2021\"/>
    </mc:Choice>
  </mc:AlternateContent>
  <bookViews>
    <workbookView xWindow="28680" yWindow="-120" windowWidth="29040" windowHeight="15840" tabRatio="821" firstSheet="1" activeTab="5"/>
  </bookViews>
  <sheets>
    <sheet name="Stammdaten und Forderung" sheetId="3" r:id="rId1"/>
    <sheet name="Personalmenge Fördergruppe" sheetId="15" r:id="rId2"/>
    <sheet name="Leistungspauschale Fördergruppe" sheetId="13" r:id="rId3"/>
    <sheet name="Personal- und Sachkosten" sheetId="12" r:id="rId4"/>
    <sheet name="Personalbandbreiten" sheetId="11" r:id="rId5"/>
    <sheet name="FLS losgelöst v. Basismodul" sheetId="16" r:id="rId6"/>
  </sheets>
  <definedNames>
    <definedName name="_xlnm.Print_Area" localSheetId="5">'FLS losgelöst v. Basismodul'!$D$1:$K$49</definedName>
    <definedName name="_xlnm.Print_Area" localSheetId="3">'Personal- und Sachkosten'!$A$1:$N$69</definedName>
    <definedName name="_xlnm.Print_Area" localSheetId="1">'Personalmenge Fördergruppe'!$A$1:$J$45</definedName>
    <definedName name="_xlnm.Print_Titles" localSheetId="3">'Personal- und Sachkosten'!$1:$2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8" i="16" l="1"/>
  <c r="E23" i="13" l="1"/>
  <c r="I30" i="15" l="1"/>
  <c r="C1" i="15" l="1"/>
  <c r="K29" i="16" l="1"/>
  <c r="K28" i="16"/>
  <c r="K27" i="16"/>
  <c r="K26" i="16"/>
  <c r="K25" i="16"/>
  <c r="K24" i="16"/>
  <c r="K21" i="16"/>
  <c r="K20" i="16"/>
  <c r="K19" i="16"/>
  <c r="K7" i="16"/>
  <c r="K8" i="16" s="1"/>
  <c r="J7" i="16"/>
  <c r="J8" i="16" s="1"/>
  <c r="I7" i="16"/>
  <c r="I8" i="16" s="1"/>
  <c r="K22" i="16" l="1"/>
  <c r="K30" i="16" s="1"/>
  <c r="H34" i="16" s="1"/>
  <c r="I34" i="16" s="1"/>
  <c r="I35" i="16" s="1"/>
  <c r="J41" i="16" s="1"/>
  <c r="J10" i="16"/>
  <c r="J11" i="16"/>
  <c r="I10" i="16"/>
  <c r="I11" i="16"/>
  <c r="K11" i="16"/>
  <c r="K10" i="16"/>
  <c r="K12" i="16" s="1"/>
  <c r="I41" i="16" l="1"/>
  <c r="K41" i="16"/>
  <c r="J12" i="16"/>
  <c r="J13" i="16" s="1"/>
  <c r="J14" i="16" s="1"/>
  <c r="J39" i="16" s="1"/>
  <c r="J42" i="16" s="1"/>
  <c r="G49" i="3" s="1"/>
  <c r="I12" i="16"/>
  <c r="I13" i="16"/>
  <c r="I14" i="16" s="1"/>
  <c r="I39" i="16" s="1"/>
  <c r="I42" i="16" s="1"/>
  <c r="G48" i="3" s="1"/>
  <c r="K13" i="16"/>
  <c r="K14" i="16" s="1"/>
  <c r="K39" i="16" s="1"/>
  <c r="K42" i="16" s="1"/>
  <c r="G50" i="3" s="1"/>
  <c r="I49" i="16" l="1"/>
  <c r="I46" i="16"/>
  <c r="I48" i="16"/>
  <c r="I47" i="16"/>
  <c r="J46" i="16"/>
  <c r="J48" i="16"/>
  <c r="J47" i="16"/>
  <c r="J49" i="16"/>
  <c r="K48" i="16"/>
  <c r="K49" i="16"/>
  <c r="K47" i="16"/>
  <c r="K46" i="16"/>
  <c r="G22" i="12" l="1"/>
  <c r="G19" i="12"/>
  <c r="G20" i="12"/>
  <c r="G21" i="12"/>
  <c r="G18" i="12"/>
  <c r="H25" i="15"/>
  <c r="G23" i="15"/>
  <c r="E23" i="15"/>
  <c r="H22" i="15"/>
  <c r="F22" i="15"/>
  <c r="E22" i="15"/>
  <c r="I22" i="15" s="1"/>
  <c r="J22" i="15" s="1"/>
  <c r="H21" i="15"/>
  <c r="I21" i="15" s="1"/>
  <c r="J21" i="15" s="1"/>
  <c r="F21" i="15"/>
  <c r="E21" i="15"/>
  <c r="H20" i="15"/>
  <c r="F20" i="15"/>
  <c r="E20" i="15"/>
  <c r="I20" i="15" s="1"/>
  <c r="J20" i="15" s="1"/>
  <c r="H19" i="15"/>
  <c r="F19" i="15"/>
  <c r="E19" i="15"/>
  <c r="I19" i="15" s="1"/>
  <c r="J19" i="15" s="1"/>
  <c r="H18" i="15"/>
  <c r="H23" i="15" s="1"/>
  <c r="F18" i="15"/>
  <c r="I18" i="15" s="1"/>
  <c r="E18" i="15"/>
  <c r="I11" i="15"/>
  <c r="G11" i="15"/>
  <c r="H11" i="15" s="1"/>
  <c r="H10" i="15"/>
  <c r="E10" i="15"/>
  <c r="F42" i="15" s="1"/>
  <c r="C6" i="12" l="1"/>
  <c r="J18" i="15"/>
  <c r="J23" i="15" s="1"/>
  <c r="I23" i="15"/>
  <c r="F39" i="15"/>
  <c r="F40" i="15"/>
  <c r="F41" i="15"/>
  <c r="F36" i="15"/>
  <c r="F43" i="15"/>
  <c r="J41" i="15" l="1"/>
  <c r="J43" i="15"/>
  <c r="J39" i="15"/>
  <c r="J42" i="15"/>
  <c r="J40" i="15"/>
  <c r="F25" i="15"/>
  <c r="I25" i="15" s="1"/>
  <c r="J25" i="15" s="1"/>
  <c r="J27" i="15" s="1"/>
  <c r="I27" i="15" l="1"/>
  <c r="I28" i="15" s="1"/>
  <c r="J28" i="15"/>
  <c r="H36" i="15" l="1"/>
  <c r="J36" i="15" s="1"/>
  <c r="G17" i="12"/>
  <c r="J51" i="3" l="1"/>
  <c r="J50" i="3"/>
  <c r="J49" i="3"/>
  <c r="J48" i="3"/>
  <c r="J43" i="3"/>
  <c r="J42" i="3"/>
  <c r="J41" i="3"/>
  <c r="I43" i="3" l="1"/>
  <c r="I42" i="3"/>
  <c r="I41" i="3"/>
  <c r="E69" i="12" l="1"/>
  <c r="E68" i="12"/>
  <c r="E67" i="12"/>
  <c r="E66" i="12"/>
  <c r="E65" i="12"/>
  <c r="E64" i="12"/>
  <c r="E63" i="12"/>
  <c r="E62" i="12"/>
  <c r="K69" i="12" l="1"/>
  <c r="F33" i="12" l="1"/>
  <c r="I41" i="12"/>
  <c r="I42" i="12"/>
  <c r="I43" i="12"/>
  <c r="I44" i="12"/>
  <c r="I45" i="12"/>
  <c r="I46" i="12"/>
  <c r="I47" i="12"/>
  <c r="I48" i="12"/>
  <c r="I49" i="12"/>
  <c r="I50" i="12"/>
  <c r="I51" i="12"/>
  <c r="I40" i="12"/>
  <c r="B32" i="12"/>
  <c r="E35" i="12" s="1"/>
  <c r="I51" i="3"/>
  <c r="I50" i="3"/>
  <c r="I49" i="3"/>
  <c r="I48" i="3"/>
  <c r="C22" i="13" l="1"/>
  <c r="C8" i="13"/>
  <c r="C11" i="13"/>
  <c r="C9" i="13"/>
  <c r="C1" i="13"/>
  <c r="C69" i="12"/>
  <c r="C21" i="13" l="1"/>
  <c r="C20" i="13"/>
  <c r="C19" i="13"/>
  <c r="C18" i="13"/>
  <c r="K21" i="12"/>
  <c r="C13" i="12"/>
  <c r="G15" i="12" s="1"/>
  <c r="C1" i="12"/>
  <c r="H68" i="12"/>
  <c r="F68" i="12"/>
  <c r="I68" i="12" s="1"/>
  <c r="H67" i="12"/>
  <c r="F67" i="12"/>
  <c r="H66" i="12"/>
  <c r="F66" i="12"/>
  <c r="H65" i="12"/>
  <c r="F65" i="12"/>
  <c r="H64" i="12"/>
  <c r="F64" i="12"/>
  <c r="H63" i="12"/>
  <c r="F63" i="12"/>
  <c r="H62" i="12"/>
  <c r="F62" i="12"/>
  <c r="C60" i="12"/>
  <c r="C56" i="12"/>
  <c r="G43" i="12" s="1"/>
  <c r="G51" i="12"/>
  <c r="G50" i="12"/>
  <c r="E48" i="12"/>
  <c r="E47" i="12"/>
  <c r="G47" i="12" s="1"/>
  <c r="E46" i="12"/>
  <c r="E45" i="12"/>
  <c r="G45" i="12" s="1"/>
  <c r="G41" i="12"/>
  <c r="E39" i="12"/>
  <c r="K22" i="12"/>
  <c r="K20" i="12"/>
  <c r="K19" i="12"/>
  <c r="K18" i="12"/>
  <c r="K17" i="12"/>
  <c r="C15" i="12"/>
  <c r="J67" i="12" l="1"/>
  <c r="L67" i="12" s="1"/>
  <c r="J65" i="12"/>
  <c r="L65" i="12" s="1"/>
  <c r="E23" i="12"/>
  <c r="G44" i="12"/>
  <c r="J66" i="12"/>
  <c r="L66" i="12" s="1"/>
  <c r="G46" i="12"/>
  <c r="J64" i="12"/>
  <c r="L64" i="12" s="1"/>
  <c r="F69" i="12"/>
  <c r="G49" i="12"/>
  <c r="G40" i="12"/>
  <c r="I66" i="12"/>
  <c r="G42" i="12"/>
  <c r="G48" i="12"/>
  <c r="J48" i="12" s="1"/>
  <c r="I62" i="12"/>
  <c r="J43" i="12"/>
  <c r="J63" i="12"/>
  <c r="L63" i="12" s="1"/>
  <c r="I64" i="12"/>
  <c r="J68" i="12"/>
  <c r="L68" i="12" s="1"/>
  <c r="J47" i="12"/>
  <c r="J45" i="12"/>
  <c r="J41" i="12"/>
  <c r="J62" i="12"/>
  <c r="L62" i="12" s="1"/>
  <c r="I63" i="12"/>
  <c r="I65" i="12"/>
  <c r="I67" i="12"/>
  <c r="E52" i="12"/>
  <c r="L69" i="12" l="1"/>
  <c r="J44" i="12"/>
  <c r="L45" i="12"/>
  <c r="L41" i="12"/>
  <c r="L43" i="12"/>
  <c r="J49" i="12"/>
  <c r="J69" i="12"/>
  <c r="J42" i="12"/>
  <c r="J50" i="12"/>
  <c r="L48" i="12"/>
  <c r="J46" i="12"/>
  <c r="J51" i="12"/>
  <c r="G52" i="12"/>
  <c r="J40" i="12"/>
  <c r="I69" i="12"/>
  <c r="L47" i="12"/>
  <c r="L44" i="12" l="1"/>
  <c r="L40" i="12"/>
  <c r="L51" i="12"/>
  <c r="L46" i="12"/>
  <c r="L50" i="12"/>
  <c r="L49" i="12"/>
  <c r="L42" i="12"/>
  <c r="J52" i="12"/>
  <c r="D35" i="12" s="1"/>
  <c r="E30" i="13" s="1"/>
  <c r="M50" i="12" l="1"/>
  <c r="M48" i="12"/>
  <c r="M44" i="12"/>
  <c r="M43" i="12"/>
  <c r="M51" i="12"/>
  <c r="I52" i="12"/>
  <c r="M46" i="12"/>
  <c r="M49" i="12"/>
  <c r="M41" i="12"/>
  <c r="M40" i="12"/>
  <c r="M42" i="12"/>
  <c r="M52" i="12"/>
  <c r="M47" i="12"/>
  <c r="M45" i="12"/>
  <c r="L52" i="12"/>
  <c r="D40" i="13" l="1"/>
  <c r="C7" i="13" l="1"/>
  <c r="C10" i="13" s="1"/>
  <c r="D19" i="12"/>
  <c r="H21" i="12"/>
  <c r="H19" i="12"/>
  <c r="C9" i="12"/>
  <c r="H18" i="12"/>
  <c r="H20" i="12"/>
  <c r="H22" i="12"/>
  <c r="D17" i="12"/>
  <c r="D22" i="12"/>
  <c r="D20" i="12"/>
  <c r="D18" i="12"/>
  <c r="D21" i="12"/>
  <c r="D22" i="13" l="1"/>
  <c r="L22" i="12"/>
  <c r="M22" i="12" s="1"/>
  <c r="J22" i="12"/>
  <c r="E22" i="13" s="1"/>
  <c r="D20" i="13"/>
  <c r="J20" i="12"/>
  <c r="E20" i="13" s="1"/>
  <c r="L20" i="12"/>
  <c r="M20" i="12" s="1"/>
  <c r="K41" i="12"/>
  <c r="K47" i="12"/>
  <c r="K43" i="12"/>
  <c r="K48" i="12"/>
  <c r="K45" i="12"/>
  <c r="K51" i="12"/>
  <c r="K40" i="12"/>
  <c r="K49" i="12"/>
  <c r="K46" i="12"/>
  <c r="K42" i="12"/>
  <c r="K44" i="12"/>
  <c r="K50" i="12"/>
  <c r="K52" i="12"/>
  <c r="D21" i="13"/>
  <c r="J21" i="12"/>
  <c r="E21" i="13" s="1"/>
  <c r="L21" i="12"/>
  <c r="M21" i="12" s="1"/>
  <c r="D18" i="13"/>
  <c r="L18" i="12"/>
  <c r="M18" i="12" s="1"/>
  <c r="J18" i="12"/>
  <c r="E18" i="13" s="1"/>
  <c r="D19" i="13"/>
  <c r="L19" i="12"/>
  <c r="M19" i="12" s="1"/>
  <c r="J19" i="12"/>
  <c r="E19" i="13" s="1"/>
  <c r="D23" i="12"/>
  <c r="C23" i="12" s="1"/>
  <c r="E36" i="3"/>
  <c r="E56" i="3" s="1"/>
  <c r="F23" i="13"/>
  <c r="F30" i="13"/>
  <c r="F40" i="13" s="1"/>
  <c r="E40" i="13" s="1"/>
  <c r="H17" i="12" l="1"/>
  <c r="J17" i="12" s="1"/>
  <c r="E17" i="13" s="1"/>
  <c r="C17" i="13"/>
  <c r="F23" i="12"/>
  <c r="N21" i="12"/>
  <c r="F21" i="13"/>
  <c r="F20" i="13"/>
  <c r="N20" i="12"/>
  <c r="F19" i="13"/>
  <c r="N19" i="12"/>
  <c r="F22" i="13"/>
  <c r="N22" i="12"/>
  <c r="F18" i="13"/>
  <c r="N18" i="12"/>
  <c r="C1" i="11"/>
  <c r="H23" i="12" l="1"/>
  <c r="G23" i="12" s="1"/>
  <c r="D17" i="13"/>
  <c r="D24" i="13" s="1"/>
  <c r="L17" i="12"/>
  <c r="L23" i="12" s="1"/>
  <c r="J23" i="12"/>
  <c r="N17" i="12"/>
  <c r="N23" i="12" s="1"/>
  <c r="N27" i="12" s="1"/>
  <c r="J60" i="3"/>
  <c r="I23" i="12" l="1"/>
  <c r="K23" i="12" s="1"/>
  <c r="M17" i="12"/>
  <c r="M23" i="12" s="1"/>
  <c r="I25" i="12"/>
  <c r="J27" i="12"/>
  <c r="F17" i="13"/>
  <c r="F24" i="13" s="1"/>
  <c r="E24" i="13"/>
  <c r="M27" i="12" l="1"/>
  <c r="F39" i="13"/>
  <c r="E39" i="13" s="1"/>
  <c r="E41" i="13" s="1"/>
  <c r="E43" i="13" s="1"/>
  <c r="E45" i="13" s="1"/>
  <c r="F41" i="13"/>
  <c r="F43" i="13" s="1"/>
  <c r="F45" i="13" s="1"/>
  <c r="G35" i="3" s="1"/>
  <c r="D41" i="13"/>
  <c r="E32" i="13" s="1"/>
  <c r="D39" i="13"/>
  <c r="D43" i="13" l="1"/>
  <c r="D45" i="13" s="1"/>
  <c r="E33" i="13"/>
  <c r="G36" i="3"/>
  <c r="J35" i="3"/>
  <c r="I35" i="3"/>
  <c r="J36" i="3" l="1"/>
  <c r="G56" i="3"/>
  <c r="I36" i="3"/>
  <c r="J56" i="3" l="1"/>
  <c r="I56" i="3"/>
</calcChain>
</file>

<file path=xl/comments1.xml><?xml version="1.0" encoding="utf-8"?>
<comments xmlns="http://schemas.openxmlformats.org/spreadsheetml/2006/main">
  <authors>
    <author>Reineke Fabian</author>
  </authors>
  <commentList>
    <comment ref="C18" authorId="0" shapeId="0">
      <text>
        <r>
          <rPr>
            <b/>
            <sz val="9"/>
            <color indexed="81"/>
            <rFont val="Segoe UI"/>
            <family val="2"/>
          </rPr>
          <t>Auswahl:</t>
        </r>
        <r>
          <rPr>
            <sz val="9"/>
            <color indexed="81"/>
            <rFont val="Segoe UI"/>
            <charset val="1"/>
          </rPr>
          <t xml:space="preserve">
- TVÖD Bund/Land
- TVÖD Kommunal
- Anlehnung an TVÖD
- AVR
- Sonstige Tarifverträge
- Freie Vereinbarung</t>
        </r>
      </text>
    </comment>
  </commentList>
</comments>
</file>

<file path=xl/comments2.xml><?xml version="1.0" encoding="utf-8"?>
<comments xmlns="http://schemas.openxmlformats.org/spreadsheetml/2006/main">
  <authors>
    <author>Orlanski Olga</author>
    <author>Reineke Fabian</author>
  </authors>
  <commentList>
    <comment ref="B5" authorId="0" shapeId="0">
      <text>
        <r>
          <rPr>
            <sz val="9"/>
            <color indexed="81"/>
            <rFont val="Segoe UI"/>
            <family val="2"/>
          </rPr>
          <t>Zu beachten: Es handelt sich bei diesem Tool nur um die Leistungen nach § 81 SGB IX. In einem konkreten Leistungsangebot (FuB) können ergänzend auch noch Leistungen nach § 78 (inkl. Pflege) vereinbart werden.</t>
        </r>
      </text>
    </comment>
    <comment ref="B23" authorId="1" shapeId="0">
      <text>
        <r>
          <rPr>
            <sz val="9"/>
            <color indexed="81"/>
            <rFont val="Segoe UI"/>
            <family val="2"/>
          </rPr>
          <t>Öffnungszeiten können nach Leistungsangeboten von den Uhrzeiten und den Werktagen im Umfang variieren.</t>
        </r>
      </text>
    </comment>
  </commentList>
</comments>
</file>

<file path=xl/comments3.xml><?xml version="1.0" encoding="utf-8"?>
<comments xmlns="http://schemas.openxmlformats.org/spreadsheetml/2006/main">
  <authors>
    <author>Orlanski Olga</author>
  </authors>
  <commentList>
    <comment ref="C9" authorId="0" shapeId="0">
      <text>
        <r>
          <rPr>
            <sz val="9"/>
            <color indexed="81"/>
            <rFont val="Segoe UI"/>
            <family val="2"/>
          </rPr>
          <t>§ 22 LRV: Der Berechnung der Leistungspauschale wird im Regelfall eine Auslastung von 99 % zugrunde gelegt, welche sich auf die vereinbarte Kapazität bezieht. Weist der Leistungserbringer eine geringere Auslastung nach, gilt eine Untergrenze von 97,5 %. Im
Übrigen sind die Sonderregelungen zur Auslastung in den Kalkulationsmustern zu beachten.</t>
        </r>
      </text>
    </comment>
  </commentList>
</comments>
</file>

<file path=xl/comments4.xml><?xml version="1.0" encoding="utf-8"?>
<comments xmlns="http://schemas.openxmlformats.org/spreadsheetml/2006/main">
  <authors>
    <author>Orlanski Olga</author>
    <author>Reineke Fabian</author>
  </authors>
  <commentList>
    <comment ref="C8" authorId="0" shapeId="0">
      <text>
        <r>
          <rPr>
            <sz val="9"/>
            <color indexed="81"/>
            <rFont val="Segoe UI"/>
            <family val="2"/>
          </rPr>
          <t>§ 22 LRV: Der Berechnung der Leistungspauschale wird im Regelfall eine Auslastung von 99 % zugrunde gelegt, welche sich auf die vereinbarte Kapazität bezieht. Weist der Leistungserbringer eine geringere Auslastung nach, gilt eine Untergrenze von 97,5 %. Im
Übrigen sind die Sonderregelungen zur Auslastung in den Kalkulationsmustern zu beachten.</t>
        </r>
      </text>
    </comment>
    <comment ref="H39" authorId="1" shapeId="0">
      <text>
        <r>
          <rPr>
            <b/>
            <sz val="9"/>
            <color indexed="81"/>
            <rFont val="Segoe UI"/>
            <family val="2"/>
          </rPr>
          <t xml:space="preserve">Bei Nicht-Ausfüllen wird pauschaler Wert aus Zelle F33 automatisch verwendet. </t>
        </r>
      </text>
    </comment>
  </commentList>
</comments>
</file>

<file path=xl/sharedStrings.xml><?xml version="1.0" encoding="utf-8"?>
<sst xmlns="http://schemas.openxmlformats.org/spreadsheetml/2006/main" count="453" uniqueCount="313">
  <si>
    <t xml:space="preserve">Kalkulation der Leistungspauschale für den Förder- und Betreuungsbereich </t>
  </si>
  <si>
    <t>nach den §§ 81, 113 SGB IX und dem Rahmenvertrag nach § 131 SGB IX</t>
  </si>
  <si>
    <t>1. Allgemeine Angaben der Einrichtung</t>
  </si>
  <si>
    <t>EINRICHTUNG</t>
  </si>
  <si>
    <t>TRÄGER</t>
  </si>
  <si>
    <t>1.</t>
  </si>
  <si>
    <t xml:space="preserve">Name </t>
  </si>
  <si>
    <t>2.</t>
  </si>
  <si>
    <t>Straße</t>
  </si>
  <si>
    <t>3.</t>
  </si>
  <si>
    <t>PLZ</t>
  </si>
  <si>
    <t>4.</t>
  </si>
  <si>
    <t>Ort</t>
  </si>
  <si>
    <t>5.</t>
  </si>
  <si>
    <t>Telefon/Telefax</t>
  </si>
  <si>
    <t>6.</t>
  </si>
  <si>
    <t>Email</t>
  </si>
  <si>
    <t>7.</t>
  </si>
  <si>
    <t>Ansprechpartner</t>
  </si>
  <si>
    <t>8.</t>
  </si>
  <si>
    <t>Spitzenverband</t>
  </si>
  <si>
    <t>9.</t>
  </si>
  <si>
    <t>Tarifwerk</t>
  </si>
  <si>
    <r>
      <t xml:space="preserve">2. Angaben zur Vergütungsverhandlung  nach </t>
    </r>
    <r>
      <rPr>
        <b/>
        <sz val="12"/>
        <color rgb="FFFF0000"/>
        <rFont val="Arial"/>
        <family val="2"/>
      </rPr>
      <t>§ …. SGB IX</t>
    </r>
  </si>
  <si>
    <t>10.</t>
  </si>
  <si>
    <t>Vergütungszeitraum</t>
  </si>
  <si>
    <t>11.</t>
  </si>
  <si>
    <t xml:space="preserve">Aufforderung zur Vergütungsverhandlung am </t>
  </si>
  <si>
    <t>durch</t>
  </si>
  <si>
    <t>12.</t>
  </si>
  <si>
    <t>Vergütungsverhandlung am</t>
  </si>
  <si>
    <t>Ort:</t>
  </si>
  <si>
    <t>13.</t>
  </si>
  <si>
    <t>Scheitern der Vergütungsverhandlung erklärt durch</t>
  </si>
  <si>
    <t>Datum:</t>
  </si>
  <si>
    <t>14.</t>
  </si>
  <si>
    <t>Beteilgte Verhandlungsparteien gem …</t>
  </si>
  <si>
    <t>15.</t>
  </si>
  <si>
    <t>Beteiligte</t>
  </si>
  <si>
    <t>16.</t>
  </si>
  <si>
    <t>Schiedsstellenantrag am</t>
  </si>
  <si>
    <t>Antragsteller</t>
  </si>
  <si>
    <t>17.</t>
  </si>
  <si>
    <t>Schiedsstellen Nummer</t>
  </si>
  <si>
    <t>Termin</t>
  </si>
  <si>
    <r>
      <t>3. Leistungspauschale und Forderung der Einrichtung</t>
    </r>
    <r>
      <rPr>
        <sz val="12"/>
        <rFont val="Arial"/>
        <family val="2"/>
      </rPr>
      <t xml:space="preserve"> </t>
    </r>
  </si>
  <si>
    <t>Pauschalsatz - Leistungen zum Erwerb und Erhalt praktischer Kenntnisse und Fähigkeiten</t>
  </si>
  <si>
    <t>derzeitige Entgelte</t>
  </si>
  <si>
    <t xml:space="preserve">Forderung </t>
  </si>
  <si>
    <t>Differenz absolut</t>
  </si>
  <si>
    <t>Differenz Prozent</t>
  </si>
  <si>
    <t>€ je BT</t>
  </si>
  <si>
    <t>in %</t>
  </si>
  <si>
    <t>18.</t>
  </si>
  <si>
    <t>Pauschalsatz Fördergruppe</t>
  </si>
  <si>
    <t>19.</t>
  </si>
  <si>
    <t>Budget und prozentuale Budgesteigerung</t>
  </si>
  <si>
    <t>Pauschalsätze - Module nach §8 Abs. 2 Ziffer c)</t>
  </si>
  <si>
    <t>€ je Leistung</t>
  </si>
  <si>
    <t>20.</t>
  </si>
  <si>
    <t>Pauschalsatz Modul 1</t>
  </si>
  <si>
    <t>21.</t>
  </si>
  <si>
    <t>Pauschalsatz Modul […]</t>
  </si>
  <si>
    <t>22.</t>
  </si>
  <si>
    <t>Fachleistungsstundensätze</t>
  </si>
  <si>
    <t>€ je h</t>
  </si>
  <si>
    <t>23.</t>
  </si>
  <si>
    <t>Fachleistungsstundensatz (Fachkraft, Studium)</t>
  </si>
  <si>
    <t>24.</t>
  </si>
  <si>
    <t>Fachleistungsstundensatz (Fachkraft, Ausbildung)</t>
  </si>
  <si>
    <t>25.</t>
  </si>
  <si>
    <t>Fachleistungsstundensatz (Hilfskraft)</t>
  </si>
  <si>
    <t>26.</t>
  </si>
  <si>
    <t>Gesamtbudget Förder- und Betreuungsbereich</t>
  </si>
  <si>
    <t>27.</t>
  </si>
  <si>
    <t>Forderung letzte PSV</t>
  </si>
  <si>
    <t>Ergebnis letzte PSV</t>
  </si>
  <si>
    <t>Differenz</t>
  </si>
  <si>
    <t>28.</t>
  </si>
  <si>
    <t>Die letzte Vereinbarung der Entgelte erfolgte am:</t>
  </si>
  <si>
    <t>Ort, Datum, Stempel und rechtsverbindliche Unterschrift des Antragstellers</t>
  </si>
  <si>
    <t>Name der Einrichtung</t>
  </si>
  <si>
    <t>Plätze je Gruppe</t>
  </si>
  <si>
    <t>Ganzes Jahr</t>
  </si>
  <si>
    <t>nicht offen</t>
  </si>
  <si>
    <t>Öffnungstage</t>
  </si>
  <si>
    <t>Gruppenanzahl</t>
  </si>
  <si>
    <t>Schichtzeiten</t>
  </si>
  <si>
    <t>Arbeitsstd.    Tag bzw./ Wo.</t>
  </si>
  <si>
    <t>Anzahl der MA/ Schicht</t>
  </si>
  <si>
    <t>Tage je Woche</t>
  </si>
  <si>
    <t>Gesamt Tage im Jahr</t>
  </si>
  <si>
    <t>MA-Std./ Jahr</t>
  </si>
  <si>
    <t>VK-Anteil</t>
  </si>
  <si>
    <t>Std./Öffnungstag</t>
  </si>
  <si>
    <t>Öffnungstage/ - zeiten:</t>
  </si>
  <si>
    <t>Öffnungszeit/ werktags       Freitag</t>
  </si>
  <si>
    <t>Öffnungszeit/ Stunden pro Woche:</t>
  </si>
  <si>
    <t>zuzügl. indirekte Leistungen:</t>
  </si>
  <si>
    <t>VK</t>
  </si>
  <si>
    <t>Leitung:</t>
  </si>
  <si>
    <t>Verwaltung:</t>
  </si>
  <si>
    <t>Sozialdienst:</t>
  </si>
  <si>
    <t>QM inkl. Wirksamkeitskontrolle:</t>
  </si>
  <si>
    <t xml:space="preserve">Hauswirtschaft und Technik: </t>
  </si>
  <si>
    <t>nach Vereinbarung vor Ort</t>
  </si>
  <si>
    <t>5. Kalkulation der Leistungspauschale Fördergruppe</t>
  </si>
  <si>
    <t>1. Allgemeine Angaben</t>
  </si>
  <si>
    <t>1.1</t>
  </si>
  <si>
    <t>Platzzahl lt. Vereinbarung</t>
  </si>
  <si>
    <t>1.2</t>
  </si>
  <si>
    <t>Tage/Jahr</t>
  </si>
  <si>
    <t>1.3</t>
  </si>
  <si>
    <t>Auslastung</t>
  </si>
  <si>
    <t>1.4</t>
  </si>
  <si>
    <t>Divisor</t>
  </si>
  <si>
    <t>1.5</t>
  </si>
  <si>
    <t>Monatsfaktor</t>
  </si>
  <si>
    <t>2. Kalkulation der Vollkräfte sowie Personalkosten prospektiv</t>
  </si>
  <si>
    <t>Personalkosten</t>
  </si>
  <si>
    <t>Personalschlüssel prospektiv</t>
  </si>
  <si>
    <t>VK prospektiv</t>
  </si>
  <si>
    <t xml:space="preserve">Kosten </t>
  </si>
  <si>
    <t>p.a.</t>
  </si>
  <si>
    <t>je BT</t>
  </si>
  <si>
    <t>2.1</t>
  </si>
  <si>
    <t>Betreuung</t>
  </si>
  <si>
    <t>2.2</t>
  </si>
  <si>
    <t>Leitung</t>
  </si>
  <si>
    <t>2.3</t>
  </si>
  <si>
    <t>Verwaltung</t>
  </si>
  <si>
    <t>2.4</t>
  </si>
  <si>
    <t>Sozialdienst</t>
  </si>
  <si>
    <t>2.5</t>
  </si>
  <si>
    <t>QM inkl. Wirksamkeitskontrolle</t>
  </si>
  <si>
    <t>2.6</t>
  </si>
  <si>
    <t>Hauswirtschaft und Technik</t>
  </si>
  <si>
    <t>2.7</t>
  </si>
  <si>
    <t>Personalnebenkosten (falls getrennt ausgewiesen)</t>
  </si>
  <si>
    <t>Summe Personalkosten</t>
  </si>
  <si>
    <t>3. Kalkulation der Sachkosten prospektiv</t>
  </si>
  <si>
    <t>Sachkosten</t>
  </si>
  <si>
    <t>Summe Sachkosten</t>
  </si>
  <si>
    <t>Personalkostenanteil</t>
  </si>
  <si>
    <t>Sachkostenanteil</t>
  </si>
  <si>
    <t>4. Kalkulation der Gesamtforderung und Leistungspauschalen ohne Investitionskostenanteile</t>
  </si>
  <si>
    <t>Gesamtkosten</t>
  </si>
  <si>
    <t>p.m.</t>
  </si>
  <si>
    <t>Gesamtnettokosten</t>
  </si>
  <si>
    <t>Risikozuschlag</t>
  </si>
  <si>
    <t>Gesamtforderung / Leistungspauschale Basismodul</t>
  </si>
  <si>
    <t>Auslastung, Personalschlüssel und VK-Berechnung</t>
  </si>
  <si>
    <t>Allgemeine Angaben</t>
  </si>
  <si>
    <t>Basisjahr IST-Kosten</t>
  </si>
  <si>
    <t>Prosp. Zeitraum</t>
  </si>
  <si>
    <t>Personalbereich</t>
  </si>
  <si>
    <t>Personalschlüssel lt. Vereinbarung</t>
  </si>
  <si>
    <t>Anzahl VK lt. Vereinbarung</t>
  </si>
  <si>
    <t>Anzahl VK IST Basisjahr</t>
  </si>
  <si>
    <t>Personalkosten je VK pro Jahr</t>
  </si>
  <si>
    <t>Personal-schlüssel prospektiv</t>
  </si>
  <si>
    <t>Anzahl VK</t>
  </si>
  <si>
    <t xml:space="preserve">Personalkosten insgesamt </t>
  </si>
  <si>
    <t>Erhöhung Personalkosten je VK Soll zu Ist</t>
  </si>
  <si>
    <t>VK-Differenz Soll zu IST</t>
  </si>
  <si>
    <t>Schlüssel-bedingte VK-Differenz in Euro</t>
  </si>
  <si>
    <t>Gesamt-Differenz in Euro</t>
  </si>
  <si>
    <t>Personal gesamt</t>
  </si>
  <si>
    <t xml:space="preserve">Anteil in % </t>
  </si>
  <si>
    <t>Personalkosten gesamt inkl. Personalnebenkosten</t>
  </si>
  <si>
    <t>Prozentuale Erhöhung :</t>
  </si>
  <si>
    <t>Berechnung der Sachkosten</t>
  </si>
  <si>
    <t>Auswahl Sachkosten-Variante ("x" eintragen)</t>
  </si>
  <si>
    <t>B) Sachkosten als prozentualer Zuschlag auf die Personalkosten</t>
  </si>
  <si>
    <t xml:space="preserve">Soll-Sachkosten gesamt: </t>
  </si>
  <si>
    <t>Prospektive Sachkostensteigerung</t>
  </si>
  <si>
    <t xml:space="preserve">operativ (op.) / investiv (inv.) </t>
  </si>
  <si>
    <t>fix (f) / Variabel (v)</t>
  </si>
  <si>
    <t>Ist Sachkosten umgerechnet</t>
  </si>
  <si>
    <t>individ.Erhöhung je Kostenart</t>
  </si>
  <si>
    <t>Erhöhung in %</t>
  </si>
  <si>
    <t>Soll-Sachkosten</t>
  </si>
  <si>
    <t>Soll-Sachkosten je Belegtag</t>
  </si>
  <si>
    <t>Veränderung zu Soll-Sachkosten</t>
  </si>
  <si>
    <t>Verteilung:</t>
  </si>
  <si>
    <t>Verpflegung &amp; Lebensmittel</t>
  </si>
  <si>
    <t>op.</t>
  </si>
  <si>
    <t>v</t>
  </si>
  <si>
    <t>Medizinisch-pflegerischer und therapeutischer Bedarf / Betreuungsaufwand</t>
  </si>
  <si>
    <t>f</t>
  </si>
  <si>
    <t>Wasser, Energie, Brennstoffe</t>
  </si>
  <si>
    <t>Wirtschaftsbedarf</t>
  </si>
  <si>
    <t>Aufwendungen für Verwaltungsbedarf</t>
  </si>
  <si>
    <t>Fremdleistung Verwaltung</t>
  </si>
  <si>
    <t>Fremdleistung Speiseversorgung</t>
  </si>
  <si>
    <t>Fremdleistung übr. Wirtschaftsd.</t>
  </si>
  <si>
    <t>Fremdleistung Pflege</t>
  </si>
  <si>
    <t>29.</t>
  </si>
  <si>
    <t>Wartung</t>
  </si>
  <si>
    <t>30.</t>
  </si>
  <si>
    <t>Steuern, Abgaben und Versicherungen</t>
  </si>
  <si>
    <t>31.</t>
  </si>
  <si>
    <t>Sonstige betriebliche Aufwendungen</t>
  </si>
  <si>
    <t xml:space="preserve">Summe Sachkosten </t>
  </si>
  <si>
    <t>32.</t>
  </si>
  <si>
    <t>Ist-Auslastung</t>
  </si>
  <si>
    <t>33.</t>
  </si>
  <si>
    <t>Soll-Auslastung</t>
  </si>
  <si>
    <t>Umrechnungsfaktor IST-Sachkosten</t>
  </si>
  <si>
    <t>Umrechnung Fremdleistungen in Sach- und Personalkosten</t>
  </si>
  <si>
    <t>Fremdleistungen</t>
  </si>
  <si>
    <t>Erhöhung</t>
  </si>
  <si>
    <t>Gesamtkosten prosp.</t>
  </si>
  <si>
    <t>Aufteilung SK/PK</t>
  </si>
  <si>
    <t>Sachkosten (SK)</t>
  </si>
  <si>
    <t>Personalkosten (PK)</t>
  </si>
  <si>
    <t>PK/VK</t>
  </si>
  <si>
    <t>VK prosp.</t>
  </si>
  <si>
    <t>SK</t>
  </si>
  <si>
    <t>PK</t>
  </si>
  <si>
    <t>34.</t>
  </si>
  <si>
    <t>Speiseversorgung</t>
  </si>
  <si>
    <t>35.</t>
  </si>
  <si>
    <t>Wäschereinigung</t>
  </si>
  <si>
    <t>36.</t>
  </si>
  <si>
    <t>Hausreinigung</t>
  </si>
  <si>
    <t>37.</t>
  </si>
  <si>
    <t>Sonstige Hauswirtschaft</t>
  </si>
  <si>
    <t>38.</t>
  </si>
  <si>
    <t>39.</t>
  </si>
  <si>
    <t>40.</t>
  </si>
  <si>
    <t>Pflege</t>
  </si>
  <si>
    <t>Summe Fremdleistungen</t>
  </si>
  <si>
    <t>Name der Werkstatt</t>
  </si>
  <si>
    <t>Personalbandbreiten nach dem Rahmenvertrag gemäß Anlage zu § 52 Abs. 6 LRV</t>
  </si>
  <si>
    <t>Anlage zu § 52 Abs. 6 LRV - 6. Personelle Ausstattung</t>
  </si>
  <si>
    <t>Assistenzleistung nach Dienstplanmodell</t>
  </si>
  <si>
    <t>angebotsspezifisch zu vereinbaren</t>
  </si>
  <si>
    <t>RV-Korridore losgelöst vom Basismodul:</t>
  </si>
  <si>
    <t>von</t>
  </si>
  <si>
    <t>bis</t>
  </si>
  <si>
    <t>Ermittlung Gesamtaufwand Fachleistung p. a. je Vollkraft</t>
  </si>
  <si>
    <t>Qualifikation:</t>
  </si>
  <si>
    <t>Fachkraft (Studium)</t>
  </si>
  <si>
    <t>Fachkraft (Ausbildung)</t>
  </si>
  <si>
    <t>Nicht-Fachkraft</t>
  </si>
  <si>
    <t>1. Ermittlung der durchschnittlichen Brutto-Personalkosten nach § 18 LRV</t>
  </si>
  <si>
    <t>Arbeitgeber-Brutto (inkl. SV) je Vollkraft</t>
  </si>
  <si>
    <r>
      <t xml:space="preserve">zzgl. </t>
    </r>
    <r>
      <rPr>
        <b/>
        <sz val="11"/>
        <color rgb="FF009051"/>
        <rFont val="Arial"/>
        <family val="2"/>
      </rPr>
      <t>Personalnebenkosten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i.H.v.</t>
    </r>
  </si>
  <si>
    <t>Bruttopersonalkosten (inkl. SV, PNK etc.) je Vollkraft</t>
  </si>
  <si>
    <t>2. zzgl. Anteiliger Personalaufwand für Regieleistungen</t>
  </si>
  <si>
    <r>
      <rPr>
        <b/>
        <sz val="11"/>
        <color rgb="FF009051"/>
        <rFont val="Arial"/>
        <family val="2"/>
      </rPr>
      <t>Regieleistungen</t>
    </r>
    <r>
      <rPr>
        <sz val="11"/>
        <color theme="1"/>
        <rFont val="Arial"/>
        <family val="2"/>
      </rPr>
      <t>: in % auf Bruttopersonalkosten i.H.v.</t>
    </r>
  </si>
  <si>
    <r>
      <t xml:space="preserve">3. zzgl. anteilige </t>
    </r>
    <r>
      <rPr>
        <b/>
        <sz val="11"/>
        <color rgb="FF009051"/>
        <rFont val="Arial"/>
        <family val="2"/>
      </rPr>
      <t>Sachkosten u. Investitionskosten</t>
    </r>
  </si>
  <si>
    <t>Zwischensumme</t>
  </si>
  <si>
    <r>
      <t xml:space="preserve">5. zzgl. </t>
    </r>
    <r>
      <rPr>
        <b/>
        <sz val="11"/>
        <color rgb="FF009051"/>
        <rFont val="Arial"/>
        <family val="2"/>
      </rPr>
      <t>Unternehmerrisiko/-gewinn</t>
    </r>
    <r>
      <rPr>
        <b/>
        <sz val="11"/>
        <rFont val="ARIAL"/>
        <family val="2"/>
      </rPr>
      <t xml:space="preserve"> i.H.v.</t>
    </r>
  </si>
  <si>
    <t xml:space="preserve">Gesamtaufwand je Vollkraft p. a. </t>
  </si>
  <si>
    <t>a) Personenbezogene indirekte Leistungen</t>
  </si>
  <si>
    <t>Std./Tag</t>
  </si>
  <si>
    <t>Std./Jahr</t>
  </si>
  <si>
    <t>Vor- und Nachbereitung einschl. fallbezogener Dokumentation</t>
  </si>
  <si>
    <t>Wegezeiten (h/Tag)</t>
  </si>
  <si>
    <t>Fallkonferenzen (h/Jahr)</t>
  </si>
  <si>
    <t>[…]</t>
  </si>
  <si>
    <t>Summe personenbezogene indirekte Leistungen in Std.</t>
  </si>
  <si>
    <t>b) Fachspezifische indirekte Leistungen</t>
  </si>
  <si>
    <t>Teambesprechungen und Teamsupervision</t>
  </si>
  <si>
    <t>Mitarbeitersupervision</t>
  </si>
  <si>
    <t>Konzeptarbeit</t>
  </si>
  <si>
    <t>Arbeits-/Gesundheitsschutz, Erste-Hilfe, Hygienevorgaben</t>
  </si>
  <si>
    <t>Summe fachspezifische indirekte Leistungen in Std.</t>
  </si>
  <si>
    <t>Summe indirekte Leistungen gesamt in Std.</t>
  </si>
  <si>
    <t>6. Ermittlung direkte Leistungszeit pro Jahr je Vollkraft</t>
  </si>
  <si>
    <t>Nettojahresarbeitszeit pro VK gem. § 10 Abs. 5 LRV</t>
  </si>
  <si>
    <r>
      <t xml:space="preserve">abzgl. </t>
    </r>
    <r>
      <rPr>
        <sz val="11"/>
        <color rgb="FF009051"/>
        <rFont val="Arial"/>
        <family val="2"/>
      </rPr>
      <t>indirekte Leistungen incl. Wegezeiten pauschal</t>
    </r>
  </si>
  <si>
    <t>Summe in h direkte Leistungszeit</t>
  </si>
  <si>
    <t>Kosten einer Fachleistungsstunde (= eine Zeitstunde direkte Leistungserbringung)</t>
  </si>
  <si>
    <t>Gesamtaufwand Fachleistung pro VK</t>
  </si>
  <si>
    <t>dividiert durch effektive Jahresarbeitszeit in h je Vollkraft</t>
  </si>
  <si>
    <t>Kosten einer Fachleistungsstunde</t>
  </si>
  <si>
    <t>Reduktion bei gemeinsamer Inanspruchnahme durch mehrere Leistungsberechtigte ("Poolen")</t>
  </si>
  <si>
    <t>Zweier-Gruppe:</t>
  </si>
  <si>
    <t>je LB</t>
  </si>
  <si>
    <t>Dreier-Gruppe:</t>
  </si>
  <si>
    <t>Vierer-Gruppe:</t>
  </si>
  <si>
    <t>Fünfer-Gruppe:</t>
  </si>
  <si>
    <t>Kalkulationsmuster Fördergruppe nach § 52 Abs. 4 LRV (Beispielsrechnung)</t>
  </si>
  <si>
    <t>Ermittlung des Personalschlüssels für Teilhabeleistungen nach § 52 LRV</t>
  </si>
  <si>
    <t>Netto-Jahresarbeitszeit</t>
  </si>
  <si>
    <t>Gesamtplatzzahl</t>
  </si>
  <si>
    <t>Fachkraftquote</t>
  </si>
  <si>
    <t>Öffnungszeit/ werktags       Montag</t>
  </si>
  <si>
    <t>Öffnungszeit/ werktags       Dienstag</t>
  </si>
  <si>
    <t>Öffnungszeit/ werktags       Mittwoch</t>
  </si>
  <si>
    <t>Öffnungszeit/ werktags       Donnerstag</t>
  </si>
  <si>
    <t>Personalumfang Teilhabeleistungen (Gesamtplatzzahl):</t>
  </si>
  <si>
    <t>Personalumfang Teilhabeleistungen (Einfachbesetzung je Gruppe):</t>
  </si>
  <si>
    <t>Personalschlüssel Teilhabeleistungen Fördergruppe nach § 52 LRV</t>
  </si>
  <si>
    <t>Personalschlüssel und Personalausstattung nach § 52 LRV gesamt</t>
  </si>
  <si>
    <t>Personalschlüssel</t>
  </si>
  <si>
    <t>Personalschlüssel Teilhabeleistungen</t>
  </si>
  <si>
    <t>Teilhabeleistungen in Einfachbesetzung:</t>
  </si>
  <si>
    <t xml:space="preserve">Regieschlüssel </t>
  </si>
  <si>
    <t>grüne Zellen sind auszufüllen/ können verändert werden</t>
  </si>
  <si>
    <t>gelbe Zellen für Bearbeitung gesperrt</t>
  </si>
  <si>
    <t>Parameter:</t>
  </si>
  <si>
    <t>Gruppengröße, Öffnungstage, Öffnungszeiten, Jahresarbeitszeit</t>
  </si>
  <si>
    <t>4. Kalkulation der Personalmenge Fördergruppe</t>
  </si>
  <si>
    <t>Kalkulation der leistungserbringerindividuellen Fachleistungsstunde (Beispielsrechnung)</t>
  </si>
  <si>
    <t>losgelöst vom Basismodul besondere Wohnform</t>
  </si>
  <si>
    <t>Fachkraft 
(Studium)</t>
  </si>
  <si>
    <t>Indirekte Leistungen incl. Wegezeiten je Vollkraft</t>
  </si>
  <si>
    <t>grüne Zellen sind angebotsindividuell auszufüllen/ können verändert werden</t>
  </si>
  <si>
    <t>dividiert durch Auslastungsquote nach Anlage zu § 23 Abs. 4 LRV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</si>
</sst>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0.0%"/>
    <numFmt numFmtId="166" formatCode="#,##0\ [$€-1]"/>
    <numFmt numFmtId="167" formatCode="_-* #,##0.00\ &quot;DM&quot;_-;\-* #,##0.00\ &quot;DM&quot;_-;_-* &quot;-&quot;??\ &quot;DM&quot;_-;_-@_-"/>
    <numFmt numFmtId="168" formatCode="#,##0.00\ &quot;€&quot;"/>
    <numFmt numFmtId="169" formatCode="0.0"/>
    <numFmt numFmtId="170" formatCode="h:mm;@"/>
    <numFmt numFmtId="171" formatCode="#,##0.0"/>
    <numFmt numFmtId="172" formatCode="#,##0.0\ &quot;h&quot;"/>
    <numFmt numFmtId="173" formatCode="0.00\ &quot;VK&quot;"/>
    <numFmt numFmtId="174" formatCode="#,##0\ &quot;€&quot;"/>
    <numFmt numFmtId="175" formatCode="_-* #,##0\ &quot;€&quot;_-;\-* #,##0\ &quot;€&quot;_-;_-* &quot;-&quot;??\ &quot;€&quot;_-;_-@_-"/>
    <numFmt numFmtId="176" formatCode="_-* #,##0\ [$€]_-;\-* #,##0\ [$€]_-;_-* &quot;-&quot;??\ [$€]_-;_-@_-"/>
    <numFmt numFmtId="177" formatCode="#,##0.00\ [$€-1]"/>
    <numFmt numFmtId="178" formatCode="_-* #,##0.00\ [$€-407]_-;\-* #,##0.00\ [$€-407]_-;_-* &quot;-&quot;??\ [$€-407]_-;_-@_-"/>
    <numFmt numFmtId="179" formatCode="dd/mm/yy"/>
    <numFmt numFmtId="180" formatCode="&quot;1:&quot;\ 0.00"/>
    <numFmt numFmtId="181" formatCode="&quot;1: &quot;0.00"/>
    <numFmt numFmtId="182" formatCode="#,##0.00\ &quot;h&quot;"/>
    <numFmt numFmtId="183" formatCode="&quot;1:&quot;\ #,##0.00"/>
    <numFmt numFmtId="184" formatCode="#,##0\ &quot;h&quot;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u/>
      <sz val="10"/>
      <color indexed="12"/>
      <name val="MS Sans Serif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MS Sans Serif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sz val="11"/>
      <color rgb="FFFF000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indexed="10"/>
      <name val="Arial"/>
      <family val="2"/>
    </font>
    <font>
      <i/>
      <sz val="11"/>
      <color theme="1"/>
      <name val="Arial"/>
      <family val="2"/>
    </font>
    <font>
      <sz val="11"/>
      <color theme="0" tint="-0.499984740745262"/>
      <name val="ARIAL"/>
      <family val="2"/>
    </font>
    <font>
      <b/>
      <sz val="9"/>
      <name val="Arial"/>
      <family val="2"/>
    </font>
    <font>
      <sz val="9"/>
      <name val="MS Sans Serif"/>
      <family val="2"/>
    </font>
    <font>
      <b/>
      <sz val="11"/>
      <color indexed="14"/>
      <name val="Arial"/>
      <family val="2"/>
    </font>
    <font>
      <sz val="11"/>
      <color indexed="10"/>
      <name val="ARIAL"/>
      <family val="2"/>
    </font>
    <font>
      <sz val="8"/>
      <name val="Calibri"/>
      <family val="2"/>
      <scheme val="minor"/>
    </font>
    <font>
      <b/>
      <sz val="11"/>
      <color rgb="FF0432FF"/>
      <name val="Arial"/>
      <family val="2"/>
    </font>
    <font>
      <i/>
      <sz val="11"/>
      <name val="Arial"/>
      <family val="2"/>
    </font>
    <font>
      <sz val="11"/>
      <color rgb="FF0000FF"/>
      <name val="Arial"/>
      <family val="2"/>
    </font>
    <font>
      <sz val="11"/>
      <color rgb="FF0432FF"/>
      <name val="Arial"/>
      <family val="2"/>
    </font>
    <font>
      <b/>
      <sz val="12"/>
      <color rgb="FF7030A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rgb="FF009051"/>
      <name val="Arial"/>
      <family val="2"/>
    </font>
    <font>
      <b/>
      <u/>
      <sz val="11"/>
      <color theme="1"/>
      <name val="Arial"/>
      <family val="2"/>
    </font>
    <font>
      <sz val="11"/>
      <color rgb="FF009051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Segoe UI"/>
      <charset val="1"/>
    </font>
    <font>
      <b/>
      <sz val="14"/>
      <color theme="1"/>
      <name val="Arial"/>
      <family val="2"/>
    </font>
    <font>
      <b/>
      <sz val="11"/>
      <color rgb="FF7030A0"/>
      <name val="Arial"/>
      <family val="2"/>
    </font>
    <font>
      <b/>
      <sz val="14"/>
      <color rgb="FFFF0000"/>
      <name val="ARIAL"/>
      <family val="2"/>
    </font>
    <font>
      <b/>
      <u/>
      <sz val="11"/>
      <name val="Arial"/>
      <family val="2"/>
    </font>
    <font>
      <b/>
      <u/>
      <sz val="11"/>
      <color rgb="FF7030A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5DFFF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theme="5" tint="0.59999389629810485"/>
        <bgColor indexed="64"/>
      </patternFill>
    </fill>
  </fills>
  <borders count="8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 style="double">
        <color auto="1"/>
      </top>
      <bottom style="thin">
        <color auto="1"/>
      </bottom>
      <diagonal/>
    </border>
    <border>
      <left/>
      <right style="medium">
        <color indexed="64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medium">
        <color auto="1"/>
      </right>
      <top style="double">
        <color auto="1"/>
      </top>
      <bottom style="double">
        <color auto="1"/>
      </bottom>
      <diagonal/>
    </border>
  </borders>
  <cellStyleXfs count="32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25" fillId="0" borderId="0"/>
    <xf numFmtId="0" fontId="24" fillId="0" borderId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1" fillId="0" borderId="0"/>
    <xf numFmtId="44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4" fontId="3" fillId="0" borderId="0" applyFont="0" applyFill="0" applyBorder="0" applyAlignment="0" applyProtection="0"/>
    <xf numFmtId="0" fontId="21" fillId="0" borderId="0"/>
    <xf numFmtId="0" fontId="3" fillId="0" borderId="0"/>
    <xf numFmtId="0" fontId="34" fillId="0" borderId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81">
    <xf numFmtId="0" fontId="0" fillId="0" borderId="0" xfId="0"/>
    <xf numFmtId="0" fontId="21" fillId="0" borderId="0" xfId="23"/>
    <xf numFmtId="0" fontId="3" fillId="5" borderId="12" xfId="23" applyFont="1" applyFill="1" applyBorder="1" applyProtection="1"/>
    <xf numFmtId="0" fontId="3" fillId="5" borderId="0" xfId="23" applyFont="1" applyFill="1" applyBorder="1" applyProtection="1"/>
    <xf numFmtId="0" fontId="3" fillId="5" borderId="0" xfId="23" applyFont="1" applyFill="1" applyProtection="1"/>
    <xf numFmtId="0" fontId="3" fillId="5" borderId="3" xfId="23" applyFont="1" applyFill="1" applyBorder="1" applyAlignment="1" applyProtection="1">
      <alignment horizontal="left"/>
    </xf>
    <xf numFmtId="0" fontId="14" fillId="5" borderId="0" xfId="23" applyFont="1" applyFill="1" applyAlignment="1" applyProtection="1">
      <alignment horizontal="centerContinuous"/>
    </xf>
    <xf numFmtId="0" fontId="26" fillId="5" borderId="0" xfId="23" applyFont="1" applyFill="1" applyAlignment="1" applyProtection="1">
      <alignment horizontal="centerContinuous"/>
    </xf>
    <xf numFmtId="0" fontId="3" fillId="5" borderId="0" xfId="23" applyFont="1" applyFill="1" applyAlignment="1" applyProtection="1">
      <alignment horizontal="centerContinuous" vertical="center"/>
    </xf>
    <xf numFmtId="0" fontId="3" fillId="5" borderId="0" xfId="23" applyFont="1" applyFill="1" applyAlignment="1" applyProtection="1">
      <alignment horizontal="centerContinuous"/>
    </xf>
    <xf numFmtId="0" fontId="13" fillId="5" borderId="0" xfId="23" applyFont="1" applyFill="1" applyAlignment="1" applyProtection="1">
      <alignment horizontal="centerContinuous"/>
    </xf>
    <xf numFmtId="0" fontId="12" fillId="5" borderId="0" xfId="23" applyFont="1" applyFill="1" applyBorder="1" applyAlignment="1" applyProtection="1">
      <alignment horizontal="centerContinuous" vertical="center"/>
    </xf>
    <xf numFmtId="0" fontId="13" fillId="5" borderId="0" xfId="23" applyFont="1" applyFill="1" applyBorder="1" applyAlignment="1" applyProtection="1">
      <alignment horizontal="centerContinuous" vertical="center"/>
    </xf>
    <xf numFmtId="0" fontId="13" fillId="5" borderId="11" xfId="23" applyFont="1" applyFill="1" applyBorder="1" applyAlignment="1" applyProtection="1">
      <alignment horizontal="centerContinuous" vertical="center"/>
    </xf>
    <xf numFmtId="0" fontId="15" fillId="5" borderId="0" xfId="23" applyFont="1" applyFill="1" applyBorder="1" applyAlignment="1" applyProtection="1">
      <alignment horizontal="centerContinuous" vertical="center"/>
    </xf>
    <xf numFmtId="0" fontId="3" fillId="5" borderId="11" xfId="23" applyFont="1" applyFill="1" applyBorder="1" applyAlignment="1" applyProtection="1">
      <alignment horizontal="centerContinuous" vertical="center"/>
    </xf>
    <xf numFmtId="0" fontId="3" fillId="5" borderId="13" xfId="23" applyFont="1" applyFill="1" applyBorder="1" applyAlignment="1" applyProtection="1">
      <alignment horizontal="centerContinuous" vertical="center"/>
    </xf>
    <xf numFmtId="0" fontId="16" fillId="5" borderId="0" xfId="23" applyFont="1" applyFill="1" applyBorder="1" applyProtection="1"/>
    <xf numFmtId="0" fontId="19" fillId="5" borderId="0" xfId="23" applyFont="1" applyFill="1" applyBorder="1" applyAlignment="1" applyProtection="1">
      <alignment horizontal="left"/>
    </xf>
    <xf numFmtId="0" fontId="19" fillId="5" borderId="0" xfId="23" applyFont="1" applyFill="1" applyBorder="1" applyProtection="1"/>
    <xf numFmtId="0" fontId="20" fillId="5" borderId="0" xfId="23" applyFont="1" applyFill="1" applyBorder="1" applyProtection="1"/>
    <xf numFmtId="0" fontId="13" fillId="5" borderId="8" xfId="23" applyFont="1" applyFill="1" applyBorder="1" applyAlignment="1" applyProtection="1">
      <alignment horizontal="centerContinuous" vertical="center"/>
    </xf>
    <xf numFmtId="0" fontId="3" fillId="5" borderId="12" xfId="23" applyFont="1" applyFill="1" applyBorder="1" applyAlignment="1" applyProtection="1">
      <alignment vertical="center" wrapText="1"/>
    </xf>
    <xf numFmtId="0" fontId="3" fillId="5" borderId="12" xfId="23" applyFont="1" applyFill="1" applyBorder="1" applyAlignment="1" applyProtection="1">
      <alignment vertical="center"/>
    </xf>
    <xf numFmtId="0" fontId="3" fillId="5" borderId="12" xfId="23" applyFont="1" applyFill="1" applyBorder="1" applyAlignment="1" applyProtection="1">
      <alignment horizontal="right"/>
    </xf>
    <xf numFmtId="0" fontId="3" fillId="5" borderId="9" xfId="23" applyFont="1" applyFill="1" applyBorder="1" applyAlignment="1" applyProtection="1">
      <alignment horizontal="right"/>
    </xf>
    <xf numFmtId="0" fontId="3" fillId="5" borderId="10" xfId="23" applyFont="1" applyFill="1" applyBorder="1" applyAlignment="1" applyProtection="1">
      <alignment vertical="top" wrapText="1"/>
    </xf>
    <xf numFmtId="0" fontId="3" fillId="5" borderId="3" xfId="23" applyFont="1" applyFill="1" applyBorder="1" applyAlignment="1" applyProtection="1">
      <alignment vertical="center"/>
    </xf>
    <xf numFmtId="0" fontId="3" fillId="5" borderId="3" xfId="23" applyFont="1" applyFill="1" applyBorder="1" applyAlignment="1" applyProtection="1">
      <alignment horizontal="right"/>
    </xf>
    <xf numFmtId="49" fontId="21" fillId="2" borderId="12" xfId="13" applyNumberFormat="1" applyFont="1" applyFill="1" applyBorder="1" applyAlignment="1" applyProtection="1">
      <alignment horizontal="left"/>
      <protection locked="0"/>
    </xf>
    <xf numFmtId="0" fontId="21" fillId="2" borderId="12" xfId="13" applyFont="1" applyFill="1" applyBorder="1" applyAlignment="1" applyProtection="1">
      <protection locked="0"/>
    </xf>
    <xf numFmtId="0" fontId="3" fillId="5" borderId="0" xfId="0" applyFont="1" applyFill="1" applyProtection="1"/>
    <xf numFmtId="0" fontId="5" fillId="5" borderId="12" xfId="0" applyFont="1" applyFill="1" applyBorder="1" applyProtection="1"/>
    <xf numFmtId="14" fontId="29" fillId="5" borderId="11" xfId="0" applyNumberFormat="1" applyFont="1" applyFill="1" applyBorder="1" applyAlignment="1" applyProtection="1">
      <alignment horizontal="center"/>
    </xf>
    <xf numFmtId="0" fontId="30" fillId="5" borderId="0" xfId="23" applyFont="1" applyFill="1" applyAlignment="1" applyProtection="1">
      <alignment horizontal="centerContinuous"/>
    </xf>
    <xf numFmtId="0" fontId="16" fillId="5" borderId="10" xfId="23" applyFont="1" applyFill="1" applyBorder="1" applyAlignment="1" applyProtection="1">
      <alignment horizontal="center"/>
    </xf>
    <xf numFmtId="0" fontId="16" fillId="5" borderId="10" xfId="23" applyFont="1" applyFill="1" applyBorder="1" applyAlignment="1" applyProtection="1">
      <alignment horizontal="center" vertical="center"/>
    </xf>
    <xf numFmtId="49" fontId="16" fillId="5" borderId="10" xfId="0" applyNumberFormat="1" applyFont="1" applyFill="1" applyBorder="1" applyAlignment="1" applyProtection="1">
      <alignment horizontal="center"/>
    </xf>
    <xf numFmtId="0" fontId="31" fillId="0" borderId="0" xfId="0" applyFont="1"/>
    <xf numFmtId="0" fontId="7" fillId="0" borderId="0" xfId="1" applyFont="1" applyProtection="1">
      <protection locked="0"/>
    </xf>
    <xf numFmtId="0" fontId="11" fillId="0" borderId="0" xfId="1" applyFont="1"/>
    <xf numFmtId="0" fontId="6" fillId="0" borderId="0" xfId="1" applyFont="1" applyProtection="1">
      <protection locked="0"/>
    </xf>
    <xf numFmtId="2" fontId="7" fillId="3" borderId="10" xfId="1" applyNumberFormat="1" applyFont="1" applyFill="1" applyBorder="1" applyProtection="1">
      <protection locked="0"/>
    </xf>
    <xf numFmtId="0" fontId="3" fillId="5" borderId="0" xfId="0" applyFont="1" applyFill="1" applyProtection="1">
      <protection locked="0"/>
    </xf>
    <xf numFmtId="0" fontId="3" fillId="5" borderId="12" xfId="0" applyFont="1" applyFill="1" applyBorder="1" applyProtection="1">
      <protection locked="0"/>
    </xf>
    <xf numFmtId="0" fontId="3" fillId="5" borderId="11" xfId="0" applyFont="1" applyFill="1" applyBorder="1" applyProtection="1"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49" fontId="16" fillId="5" borderId="10" xfId="0" applyNumberFormat="1" applyFont="1" applyFill="1" applyBorder="1" applyAlignment="1" applyProtection="1">
      <alignment horizontal="center"/>
      <protection locked="0"/>
    </xf>
    <xf numFmtId="0" fontId="3" fillId="5" borderId="11" xfId="0" applyFont="1" applyFill="1" applyBorder="1" applyAlignment="1" applyProtection="1">
      <alignment horizontal="left"/>
      <protection locked="0"/>
    </xf>
    <xf numFmtId="10" fontId="5" fillId="2" borderId="10" xfId="0" applyNumberFormat="1" applyFont="1" applyFill="1" applyBorder="1" applyProtection="1">
      <protection locked="0"/>
    </xf>
    <xf numFmtId="10" fontId="36" fillId="6" borderId="10" xfId="0" applyNumberFormat="1" applyFont="1" applyFill="1" applyBorder="1" applyProtection="1">
      <protection locked="0"/>
    </xf>
    <xf numFmtId="0" fontId="3" fillId="5" borderId="6" xfId="0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5" fillId="5" borderId="12" xfId="0" applyFont="1" applyFill="1" applyBorder="1" applyAlignment="1" applyProtection="1">
      <alignment horizontal="left"/>
      <protection locked="0"/>
    </xf>
    <xf numFmtId="0" fontId="9" fillId="0" borderId="0" xfId="24" applyFont="1" applyAlignment="1">
      <alignment horizontal="center"/>
    </xf>
    <xf numFmtId="3" fontId="11" fillId="3" borderId="10" xfId="24" applyNumberFormat="1" applyFont="1" applyFill="1" applyBorder="1" applyProtection="1">
      <protection hidden="1"/>
    </xf>
    <xf numFmtId="0" fontId="11" fillId="0" borderId="0" xfId="24" applyFont="1" applyAlignment="1" applyProtection="1">
      <alignment horizontal="right" indent="3"/>
      <protection hidden="1"/>
    </xf>
    <xf numFmtId="10" fontId="11" fillId="0" borderId="0" xfId="24" applyNumberFormat="1" applyFont="1" applyAlignment="1" applyProtection="1">
      <alignment horizontal="right" indent="2"/>
      <protection hidden="1"/>
    </xf>
    <xf numFmtId="3" fontId="11" fillId="0" borderId="0" xfId="24" applyNumberFormat="1" applyFont="1" applyProtection="1">
      <protection hidden="1"/>
    </xf>
    <xf numFmtId="0" fontId="7" fillId="0" borderId="2" xfId="1" applyFont="1" applyBorder="1" applyProtection="1">
      <protection locked="0"/>
    </xf>
    <xf numFmtId="165" fontId="6" fillId="0" borderId="0" xfId="1" applyNumberFormat="1" applyFont="1" applyProtection="1">
      <protection locked="0"/>
    </xf>
    <xf numFmtId="44" fontId="9" fillId="0" borderId="0" xfId="1" applyNumberFormat="1" applyFont="1"/>
    <xf numFmtId="44" fontId="7" fillId="0" borderId="0" xfId="1" applyNumberFormat="1" applyFont="1"/>
    <xf numFmtId="44" fontId="9" fillId="6" borderId="10" xfId="19" applyFont="1" applyFill="1" applyBorder="1"/>
    <xf numFmtId="10" fontId="11" fillId="2" borderId="10" xfId="18" applyNumberFormat="1" applyFont="1" applyFill="1" applyBorder="1" applyAlignment="1" applyProtection="1">
      <alignment horizontal="center" vertical="center"/>
      <protection locked="0"/>
    </xf>
    <xf numFmtId="4" fontId="11" fillId="3" borderId="10" xfId="24" applyNumberFormat="1" applyFont="1" applyFill="1" applyBorder="1" applyProtection="1">
      <protection hidden="1"/>
    </xf>
    <xf numFmtId="16" fontId="11" fillId="5" borderId="10" xfId="23" quotePrefix="1" applyNumberFormat="1" applyFont="1" applyFill="1" applyBorder="1" applyAlignment="1">
      <alignment horizontal="center"/>
    </xf>
    <xf numFmtId="177" fontId="23" fillId="6" borderId="10" xfId="23" applyNumberFormat="1" applyFont="1" applyFill="1" applyBorder="1"/>
    <xf numFmtId="166" fontId="23" fillId="6" borderId="10" xfId="23" applyNumberFormat="1" applyFont="1" applyFill="1" applyBorder="1"/>
    <xf numFmtId="178" fontId="6" fillId="0" borderId="0" xfId="1" applyNumberFormat="1" applyFont="1" applyProtection="1">
      <protection locked="0"/>
    </xf>
    <xf numFmtId="174" fontId="10" fillId="3" borderId="10" xfId="1" applyNumberFormat="1" applyFont="1" applyFill="1" applyBorder="1" applyProtection="1">
      <protection locked="0"/>
    </xf>
    <xf numFmtId="168" fontId="10" fillId="3" borderId="10" xfId="1" applyNumberFormat="1" applyFont="1" applyFill="1" applyBorder="1" applyProtection="1">
      <protection locked="0"/>
    </xf>
    <xf numFmtId="0" fontId="3" fillId="5" borderId="12" xfId="7" applyFill="1" applyBorder="1"/>
    <xf numFmtId="0" fontId="3" fillId="5" borderId="11" xfId="7" applyFill="1" applyBorder="1"/>
    <xf numFmtId="0" fontId="3" fillId="0" borderId="0" xfId="7"/>
    <xf numFmtId="0" fontId="3" fillId="0" borderId="2" xfId="7" applyBorder="1"/>
    <xf numFmtId="165" fontId="36" fillId="5" borderId="0" xfId="6" applyNumberFormat="1" applyFont="1" applyFill="1" applyAlignment="1">
      <alignment horizontal="center"/>
    </xf>
    <xf numFmtId="165" fontId="36" fillId="5" borderId="11" xfId="6" applyNumberFormat="1" applyFont="1" applyFill="1" applyBorder="1" applyAlignment="1">
      <alignment horizontal="center"/>
    </xf>
    <xf numFmtId="165" fontId="36" fillId="5" borderId="13" xfId="6" applyNumberFormat="1" applyFont="1" applyFill="1" applyBorder="1" applyAlignment="1">
      <alignment horizontal="center"/>
    </xf>
    <xf numFmtId="0" fontId="16" fillId="5" borderId="10" xfId="7" applyFont="1" applyFill="1" applyBorder="1"/>
    <xf numFmtId="0" fontId="3" fillId="0" borderId="12" xfId="7" applyBorder="1"/>
    <xf numFmtId="0" fontId="3" fillId="0" borderId="11" xfId="7" applyBorder="1"/>
    <xf numFmtId="0" fontId="41" fillId="0" borderId="13" xfId="7" applyFont="1" applyBorder="1"/>
    <xf numFmtId="9" fontId="42" fillId="0" borderId="11" xfId="7" applyNumberFormat="1" applyFont="1" applyBorder="1"/>
    <xf numFmtId="0" fontId="11" fillId="0" borderId="0" xfId="0" applyFont="1"/>
    <xf numFmtId="0" fontId="11" fillId="5" borderId="12" xfId="0" applyFont="1" applyFill="1" applyBorder="1"/>
    <xf numFmtId="0" fontId="11" fillId="5" borderId="11" xfId="0" applyFont="1" applyFill="1" applyBorder="1"/>
    <xf numFmtId="0" fontId="3" fillId="5" borderId="12" xfId="25" applyFont="1" applyFill="1" applyBorder="1" applyAlignment="1">
      <alignment vertical="center"/>
    </xf>
    <xf numFmtId="0" fontId="3" fillId="5" borderId="11" xfId="25" applyFont="1" applyFill="1" applyBorder="1"/>
    <xf numFmtId="0" fontId="2" fillId="0" borderId="0" xfId="25" applyFont="1"/>
    <xf numFmtId="0" fontId="34" fillId="0" borderId="0" xfId="25" applyAlignment="1">
      <alignment vertical="center"/>
    </xf>
    <xf numFmtId="0" fontId="34" fillId="0" borderId="0" xfId="25"/>
    <xf numFmtId="0" fontId="48" fillId="0" borderId="0" xfId="25" applyFont="1"/>
    <xf numFmtId="0" fontId="16" fillId="5" borderId="10" xfId="25" applyFont="1" applyFill="1" applyBorder="1" applyAlignment="1">
      <alignment horizontal="left" vertical="center"/>
    </xf>
    <xf numFmtId="0" fontId="11" fillId="0" borderId="1" xfId="24" applyFont="1" applyBorder="1" applyAlignment="1">
      <alignment horizontal="left" vertical="center" wrapText="1"/>
    </xf>
    <xf numFmtId="0" fontId="11" fillId="0" borderId="10" xfId="24" applyFont="1" applyBorder="1" applyAlignment="1">
      <alignment horizontal="left" vertical="center"/>
    </xf>
    <xf numFmtId="0" fontId="11" fillId="0" borderId="12" xfId="24" applyFont="1" applyBorder="1" applyAlignment="1">
      <alignment vertical="center" wrapText="1"/>
    </xf>
    <xf numFmtId="0" fontId="7" fillId="10" borderId="3" xfId="1" applyFont="1" applyFill="1" applyBorder="1" applyAlignment="1" applyProtection="1">
      <alignment horizontal="left" vertical="center"/>
      <protection locked="0"/>
    </xf>
    <xf numFmtId="0" fontId="7" fillId="10" borderId="24" xfId="1" applyFont="1" applyFill="1" applyBorder="1" applyAlignment="1" applyProtection="1">
      <alignment horizontal="center" vertical="center" wrapText="1"/>
      <protection locked="0"/>
    </xf>
    <xf numFmtId="0" fontId="9" fillId="10" borderId="26" xfId="1" applyFont="1" applyFill="1" applyBorder="1" applyAlignment="1" applyProtection="1">
      <alignment horizontal="center" vertical="center" wrapText="1"/>
      <protection locked="0"/>
    </xf>
    <xf numFmtId="0" fontId="7" fillId="10" borderId="10" xfId="1" applyFont="1" applyFill="1" applyBorder="1" applyAlignment="1" applyProtection="1">
      <alignment horizontal="center" vertical="center"/>
      <protection locked="0"/>
    </xf>
    <xf numFmtId="0" fontId="9" fillId="10" borderId="10" xfId="1" applyFont="1" applyFill="1" applyBorder="1" applyAlignment="1" applyProtection="1">
      <alignment horizontal="center" vertical="center" wrapText="1"/>
      <protection locked="0"/>
    </xf>
    <xf numFmtId="0" fontId="7" fillId="10" borderId="34" xfId="1" applyFont="1" applyFill="1" applyBorder="1" applyAlignment="1" applyProtection="1">
      <alignment horizontal="center" vertical="center" wrapText="1"/>
      <protection locked="0"/>
    </xf>
    <xf numFmtId="0" fontId="7" fillId="10" borderId="13" xfId="1" applyFont="1" applyFill="1" applyBorder="1" applyAlignment="1" applyProtection="1">
      <alignment horizontal="center" vertical="center" wrapText="1"/>
      <protection locked="0"/>
    </xf>
    <xf numFmtId="0" fontId="7" fillId="10" borderId="10" xfId="1" applyFont="1" applyFill="1" applyBorder="1" applyAlignment="1" applyProtection="1">
      <alignment horizontal="center" vertical="center" wrapText="1"/>
      <protection locked="0"/>
    </xf>
    <xf numFmtId="44" fontId="11" fillId="4" borderId="34" xfId="11" applyFont="1" applyFill="1" applyBorder="1" applyAlignment="1" applyProtection="1">
      <alignment vertical="center" wrapText="1"/>
      <protection locked="0"/>
    </xf>
    <xf numFmtId="44" fontId="11" fillId="4" borderId="10" xfId="11" applyFont="1" applyFill="1" applyBorder="1" applyAlignment="1" applyProtection="1">
      <alignment vertical="center" wrapText="1"/>
      <protection locked="0"/>
    </xf>
    <xf numFmtId="10" fontId="42" fillId="6" borderId="13" xfId="1" applyNumberFormat="1" applyFont="1" applyFill="1" applyBorder="1" applyAlignment="1">
      <alignment horizontal="center" vertical="center" wrapText="1"/>
    </xf>
    <xf numFmtId="2" fontId="42" fillId="6" borderId="10" xfId="25" applyNumberFormat="1" applyFont="1" applyFill="1" applyBorder="1" applyAlignment="1">
      <alignment horizontal="center" vertical="center" wrapText="1"/>
    </xf>
    <xf numFmtId="44" fontId="6" fillId="3" borderId="10" xfId="1" applyNumberFormat="1" applyFont="1" applyFill="1" applyBorder="1" applyAlignment="1" applyProtection="1">
      <alignment vertical="center" wrapText="1"/>
      <protection locked="0"/>
    </xf>
    <xf numFmtId="0" fontId="48" fillId="0" borderId="0" xfId="25" applyFont="1" applyAlignment="1">
      <alignment vertical="center"/>
    </xf>
    <xf numFmtId="44" fontId="34" fillId="0" borderId="0" xfId="25" applyNumberFormat="1" applyAlignment="1">
      <alignment vertical="center"/>
    </xf>
    <xf numFmtId="0" fontId="16" fillId="5" borderId="29" xfId="25" applyFont="1" applyFill="1" applyBorder="1" applyAlignment="1">
      <alignment horizontal="left" vertical="center"/>
    </xf>
    <xf numFmtId="44" fontId="11" fillId="4" borderId="36" xfId="11" applyFont="1" applyFill="1" applyBorder="1" applyAlignment="1" applyProtection="1">
      <alignment vertical="center" wrapText="1"/>
      <protection locked="0"/>
    </xf>
    <xf numFmtId="44" fontId="11" fillId="4" borderId="29" xfId="11" applyFont="1" applyFill="1" applyBorder="1" applyAlignment="1" applyProtection="1">
      <alignment vertical="center" wrapText="1"/>
      <protection locked="0"/>
    </xf>
    <xf numFmtId="10" fontId="42" fillId="6" borderId="37" xfId="1" applyNumberFormat="1" applyFont="1" applyFill="1" applyBorder="1" applyAlignment="1">
      <alignment horizontal="center" vertical="center" wrapText="1"/>
    </xf>
    <xf numFmtId="0" fontId="16" fillId="5" borderId="1" xfId="25" applyFont="1" applyFill="1" applyBorder="1" applyAlignment="1">
      <alignment horizontal="left" vertical="center"/>
    </xf>
    <xf numFmtId="0" fontId="7" fillId="0" borderId="38" xfId="1" applyFont="1" applyBorder="1" applyAlignment="1" applyProtection="1">
      <alignment vertical="center"/>
      <protection locked="0"/>
    </xf>
    <xf numFmtId="180" fontId="7" fillId="3" borderId="39" xfId="1" applyNumberFormat="1" applyFont="1" applyFill="1" applyBorder="1" applyAlignment="1">
      <alignment horizontal="center" vertical="center"/>
    </xf>
    <xf numFmtId="2" fontId="7" fillId="3" borderId="40" xfId="1" applyNumberFormat="1" applyFont="1" applyFill="1" applyBorder="1" applyAlignment="1">
      <alignment horizontal="center" vertical="center"/>
    </xf>
    <xf numFmtId="44" fontId="9" fillId="3" borderId="41" xfId="1" applyNumberFormat="1" applyFont="1" applyFill="1" applyBorder="1" applyAlignment="1">
      <alignment vertical="center"/>
    </xf>
    <xf numFmtId="180" fontId="7" fillId="3" borderId="42" xfId="1" applyNumberFormat="1" applyFont="1" applyFill="1" applyBorder="1" applyAlignment="1">
      <alignment horizontal="center" vertical="center"/>
    </xf>
    <xf numFmtId="10" fontId="23" fillId="6" borderId="25" xfId="1" applyNumberFormat="1" applyFont="1" applyFill="1" applyBorder="1" applyAlignment="1">
      <alignment horizontal="center" vertical="center" wrapText="1"/>
    </xf>
    <xf numFmtId="4" fontId="10" fillId="3" borderId="30" xfId="25" applyNumberFormat="1" applyFont="1" applyFill="1" applyBorder="1" applyAlignment="1">
      <alignment horizontal="center" vertical="center"/>
    </xf>
    <xf numFmtId="168" fontId="10" fillId="3" borderId="30" xfId="25" applyNumberFormat="1" applyFont="1" applyFill="1" applyBorder="1" applyAlignment="1">
      <alignment vertical="center"/>
    </xf>
    <xf numFmtId="174" fontId="8" fillId="0" borderId="13" xfId="25" applyNumberFormat="1" applyFont="1" applyBorder="1" applyAlignment="1">
      <alignment horizontal="center" vertical="center"/>
    </xf>
    <xf numFmtId="10" fontId="8" fillId="6" borderId="10" xfId="26" applyNumberFormat="1" applyFont="1" applyFill="1" applyBorder="1" applyAlignment="1">
      <alignment horizontal="center" vertical="center"/>
    </xf>
    <xf numFmtId="3" fontId="34" fillId="0" borderId="0" xfId="25" applyNumberFormat="1" applyAlignment="1">
      <alignment vertical="center"/>
    </xf>
    <xf numFmtId="0" fontId="9" fillId="0" borderId="0" xfId="1" applyFont="1" applyAlignment="1">
      <alignment horizontal="right" vertical="center"/>
    </xf>
    <xf numFmtId="10" fontId="10" fillId="3" borderId="10" xfId="27" applyNumberFormat="1" applyFont="1" applyFill="1" applyBorder="1" applyAlignment="1">
      <alignment vertical="center"/>
    </xf>
    <xf numFmtId="0" fontId="9" fillId="0" borderId="12" xfId="1" applyFont="1" applyBorder="1" applyAlignment="1" applyProtection="1">
      <alignment vertical="center"/>
      <protection locked="0"/>
    </xf>
    <xf numFmtId="0" fontId="34" fillId="0" borderId="11" xfId="25" applyBorder="1" applyAlignment="1">
      <alignment vertical="center"/>
    </xf>
    <xf numFmtId="165" fontId="6" fillId="0" borderId="11" xfId="1" applyNumberFormat="1" applyFont="1" applyBorder="1" applyAlignment="1" applyProtection="1">
      <alignment vertical="center"/>
      <protection locked="0"/>
    </xf>
    <xf numFmtId="44" fontId="9" fillId="0" borderId="11" xfId="1" applyNumberFormat="1" applyFont="1" applyBorder="1" applyAlignment="1">
      <alignment vertical="center"/>
    </xf>
    <xf numFmtId="0" fontId="34" fillId="0" borderId="13" xfId="25" applyBorder="1" applyAlignment="1">
      <alignment vertical="center"/>
    </xf>
    <xf numFmtId="44" fontId="10" fillId="3" borderId="10" xfId="1" applyNumberFormat="1" applyFont="1" applyFill="1" applyBorder="1" applyAlignment="1">
      <alignment vertical="center"/>
    </xf>
    <xf numFmtId="4" fontId="34" fillId="0" borderId="0" xfId="25" applyNumberFormat="1" applyAlignment="1">
      <alignment vertical="center"/>
    </xf>
    <xf numFmtId="0" fontId="31" fillId="0" borderId="0" xfId="25" applyFont="1"/>
    <xf numFmtId="0" fontId="9" fillId="10" borderId="10" xfId="25" applyFont="1" applyFill="1" applyBorder="1" applyAlignment="1">
      <alignment horizontal="center" vertical="center" wrapText="1"/>
    </xf>
    <xf numFmtId="0" fontId="12" fillId="0" borderId="0" xfId="25" applyFont="1" applyAlignment="1">
      <alignment horizontal="center"/>
    </xf>
    <xf numFmtId="175" fontId="11" fillId="3" borderId="10" xfId="19" applyNumberFormat="1" applyFont="1" applyFill="1" applyBorder="1" applyAlignment="1" applyProtection="1">
      <alignment horizontal="center" vertical="center"/>
      <protection locked="0"/>
    </xf>
    <xf numFmtId="44" fontId="11" fillId="2" borderId="10" xfId="19" applyFont="1" applyFill="1" applyBorder="1" applyAlignment="1" applyProtection="1">
      <alignment vertical="center"/>
      <protection locked="0"/>
    </xf>
    <xf numFmtId="174" fontId="11" fillId="2" borderId="10" xfId="25" applyNumberFormat="1" applyFont="1" applyFill="1" applyBorder="1" applyAlignment="1" applyProtection="1">
      <alignment horizontal="center" vertical="center"/>
      <protection locked="0"/>
    </xf>
    <xf numFmtId="175" fontId="11" fillId="3" borderId="10" xfId="19" applyNumberFormat="1" applyFont="1" applyFill="1" applyBorder="1" applyAlignment="1" applyProtection="1">
      <alignment vertical="center"/>
      <protection locked="0"/>
    </xf>
    <xf numFmtId="10" fontId="11" fillId="4" borderId="10" xfId="18" applyNumberFormat="1" applyFont="1" applyFill="1" applyBorder="1" applyAlignment="1">
      <alignment vertical="center"/>
    </xf>
    <xf numFmtId="44" fontId="11" fillId="3" borderId="10" xfId="19" applyFont="1" applyFill="1" applyBorder="1" applyAlignment="1" applyProtection="1">
      <alignment vertical="center"/>
      <protection locked="0"/>
    </xf>
    <xf numFmtId="10" fontId="11" fillId="6" borderId="10" xfId="27" applyNumberFormat="1" applyFont="1" applyFill="1" applyBorder="1" applyAlignment="1">
      <alignment vertical="center"/>
    </xf>
    <xf numFmtId="0" fontId="12" fillId="0" borderId="0" xfId="25" applyFont="1" applyAlignment="1">
      <alignment horizontal="left"/>
    </xf>
    <xf numFmtId="44" fontId="11" fillId="6" borderId="10" xfId="19" applyFont="1" applyFill="1" applyBorder="1" applyAlignment="1">
      <alignment vertical="center"/>
    </xf>
    <xf numFmtId="0" fontId="3" fillId="0" borderId="0" xfId="25" applyFont="1"/>
    <xf numFmtId="175" fontId="11" fillId="3" borderId="10" xfId="19" applyNumberFormat="1" applyFont="1" applyFill="1" applyBorder="1" applyAlignment="1" applyProtection="1">
      <alignment horizontal="center"/>
      <protection locked="0"/>
    </xf>
    <xf numFmtId="174" fontId="9" fillId="6" borderId="10" xfId="25" applyNumberFormat="1" applyFont="1" applyFill="1" applyBorder="1"/>
    <xf numFmtId="10" fontId="9" fillId="3" borderId="10" xfId="18" applyNumberFormat="1" applyFont="1" applyFill="1" applyBorder="1"/>
    <xf numFmtId="10" fontId="11" fillId="6" borderId="10" xfId="27" applyNumberFormat="1" applyFont="1" applyFill="1" applyBorder="1"/>
    <xf numFmtId="44" fontId="38" fillId="0" borderId="0" xfId="25" applyNumberFormat="1" applyFont="1"/>
    <xf numFmtId="2" fontId="38" fillId="0" borderId="0" xfId="25" applyNumberFormat="1" applyFont="1"/>
    <xf numFmtId="0" fontId="38" fillId="0" borderId="0" xfId="25" applyFont="1" applyAlignment="1" applyProtection="1">
      <alignment wrapText="1"/>
      <protection locked="0"/>
    </xf>
    <xf numFmtId="0" fontId="49" fillId="0" borderId="0" xfId="25" applyFont="1"/>
    <xf numFmtId="9" fontId="6" fillId="0" borderId="0" xfId="25" applyNumberFormat="1" applyFont="1" applyProtection="1">
      <protection locked="0"/>
    </xf>
    <xf numFmtId="0" fontId="7" fillId="0" borderId="1" xfId="25" applyFont="1" applyBorder="1"/>
    <xf numFmtId="0" fontId="12" fillId="0" borderId="6" xfId="25" applyFont="1" applyBorder="1" applyAlignment="1">
      <alignment horizontal="left" vertical="center"/>
    </xf>
    <xf numFmtId="0" fontId="12" fillId="0" borderId="2" xfId="25" applyFont="1" applyBorder="1" applyAlignment="1">
      <alignment horizontal="left"/>
    </xf>
    <xf numFmtId="0" fontId="7" fillId="10" borderId="1" xfId="25" applyFont="1" applyFill="1" applyBorder="1" applyAlignment="1">
      <alignment horizontal="center"/>
    </xf>
    <xf numFmtId="0" fontId="11" fillId="0" borderId="10" xfId="25" applyFont="1" applyBorder="1"/>
    <xf numFmtId="176" fontId="11" fillId="2" borderId="10" xfId="17" applyNumberFormat="1" applyFont="1" applyFill="1" applyBorder="1" applyProtection="1">
      <protection locked="0"/>
    </xf>
    <xf numFmtId="174" fontId="11" fillId="6" borderId="10" xfId="25" applyNumberFormat="1" applyFont="1" applyFill="1" applyBorder="1"/>
    <xf numFmtId="9" fontId="11" fillId="2" borderId="10" xfId="25" applyNumberFormat="1" applyFont="1" applyFill="1" applyBorder="1" applyAlignment="1" applyProtection="1">
      <alignment horizontal="center"/>
      <protection locked="0"/>
    </xf>
    <xf numFmtId="9" fontId="11" fillId="6" borderId="10" xfId="25" applyNumberFormat="1" applyFont="1" applyFill="1" applyBorder="1" applyAlignment="1">
      <alignment horizontal="center"/>
    </xf>
    <xf numFmtId="0" fontId="9" fillId="8" borderId="10" xfId="25" applyFont="1" applyFill="1" applyBorder="1"/>
    <xf numFmtId="44" fontId="11" fillId="4" borderId="43" xfId="11" applyFont="1" applyFill="1" applyBorder="1" applyAlignment="1" applyProtection="1">
      <alignment vertical="center" wrapText="1"/>
      <protection locked="0"/>
    </xf>
    <xf numFmtId="44" fontId="11" fillId="4" borderId="7" xfId="11" applyFont="1" applyFill="1" applyBorder="1" applyAlignment="1" applyProtection="1">
      <alignment vertical="center" wrapText="1"/>
      <protection locked="0"/>
    </xf>
    <xf numFmtId="44" fontId="9" fillId="3" borderId="45" xfId="1" applyNumberFormat="1" applyFont="1" applyFill="1" applyBorder="1" applyAlignment="1">
      <alignment vertical="center"/>
    </xf>
    <xf numFmtId="44" fontId="7" fillId="3" borderId="44" xfId="1" applyNumberFormat="1" applyFont="1" applyFill="1" applyBorder="1" applyAlignment="1">
      <alignment vertical="center"/>
    </xf>
    <xf numFmtId="0" fontId="2" fillId="0" borderId="0" xfId="7" applyFont="1"/>
    <xf numFmtId="0" fontId="11" fillId="0" borderId="10" xfId="24" applyFont="1" applyBorder="1" applyAlignment="1">
      <alignment horizontal="left" vertical="center" wrapText="1"/>
    </xf>
    <xf numFmtId="0" fontId="11" fillId="3" borderId="10" xfId="24" applyFont="1" applyFill="1" applyBorder="1" applyProtection="1">
      <protection hidden="1"/>
    </xf>
    <xf numFmtId="10" fontId="11" fillId="3" borderId="10" xfId="24" applyNumberFormat="1" applyFont="1" applyFill="1" applyBorder="1" applyProtection="1">
      <protection hidden="1"/>
    </xf>
    <xf numFmtId="1" fontId="8" fillId="10" borderId="7" xfId="23" applyNumberFormat="1" applyFont="1" applyFill="1" applyBorder="1" applyAlignment="1">
      <alignment horizontal="center" vertical="center" wrapText="1"/>
    </xf>
    <xf numFmtId="3" fontId="8" fillId="10" borderId="1" xfId="23" applyNumberFormat="1" applyFont="1" applyFill="1" applyBorder="1" applyAlignment="1">
      <alignment horizontal="center" vertical="center"/>
    </xf>
    <xf numFmtId="180" fontId="11" fillId="3" borderId="10" xfId="1" applyNumberFormat="1" applyFont="1" applyFill="1" applyBorder="1"/>
    <xf numFmtId="2" fontId="11" fillId="3" borderId="10" xfId="1" applyNumberFormat="1" applyFont="1" applyFill="1" applyBorder="1" applyProtection="1">
      <protection locked="0"/>
    </xf>
    <xf numFmtId="166" fontId="11" fillId="3" borderId="10" xfId="23" applyNumberFormat="1" applyFont="1" applyFill="1" applyBorder="1" applyProtection="1">
      <protection locked="0"/>
    </xf>
    <xf numFmtId="177" fontId="11" fillId="6" borderId="10" xfId="23" applyNumberFormat="1" applyFont="1" applyFill="1" applyBorder="1"/>
    <xf numFmtId="0" fontId="37" fillId="0" borderId="12" xfId="1" applyFont="1" applyBorder="1" applyProtection="1">
      <protection locked="0"/>
    </xf>
    <xf numFmtId="2" fontId="11" fillId="0" borderId="11" xfId="1" applyNumberFormat="1" applyFont="1" applyBorder="1" applyProtection="1">
      <protection locked="0"/>
    </xf>
    <xf numFmtId="0" fontId="11" fillId="0" borderId="13" xfId="1" applyFont="1" applyBorder="1" applyProtection="1">
      <protection locked="0"/>
    </xf>
    <xf numFmtId="1" fontId="8" fillId="10" borderId="7" xfId="23" applyNumberFormat="1" applyFont="1" applyFill="1" applyBorder="1" applyAlignment="1">
      <alignment horizontal="center" wrapText="1"/>
    </xf>
    <xf numFmtId="3" fontId="8" fillId="10" borderId="1" xfId="23" applyNumberFormat="1" applyFont="1" applyFill="1" applyBorder="1" applyAlignment="1">
      <alignment horizontal="center" vertical="top"/>
    </xf>
    <xf numFmtId="178" fontId="6" fillId="0" borderId="0" xfId="6" applyNumberFormat="1" applyFont="1" applyProtection="1">
      <protection locked="0"/>
    </xf>
    <xf numFmtId="3" fontId="50" fillId="5" borderId="12" xfId="7" applyNumberFormat="1" applyFont="1" applyFill="1" applyBorder="1" applyAlignment="1">
      <alignment horizontal="left"/>
    </xf>
    <xf numFmtId="0" fontId="25" fillId="0" borderId="13" xfId="7" applyFont="1" applyBorder="1"/>
    <xf numFmtId="0" fontId="12" fillId="0" borderId="0" xfId="7" applyFont="1" applyAlignment="1">
      <alignment horizontal="left" vertical="center" indent="1"/>
    </xf>
    <xf numFmtId="0" fontId="51" fillId="0" borderId="0" xfId="7" applyFont="1"/>
    <xf numFmtId="0" fontId="51" fillId="0" borderId="0" xfId="1" applyFont="1" applyProtection="1">
      <protection locked="0"/>
    </xf>
    <xf numFmtId="0" fontId="52" fillId="0" borderId="0" xfId="1" applyFont="1" applyProtection="1">
      <protection locked="0"/>
    </xf>
    <xf numFmtId="0" fontId="11" fillId="0" borderId="12" xfId="23" applyFont="1" applyBorder="1"/>
    <xf numFmtId="0" fontId="11" fillId="0" borderId="11" xfId="23" applyFont="1" applyBorder="1"/>
    <xf numFmtId="166" fontId="11" fillId="0" borderId="10" xfId="23" applyNumberFormat="1" applyFont="1" applyBorder="1"/>
    <xf numFmtId="177" fontId="11" fillId="0" borderId="10" xfId="23" applyNumberFormat="1" applyFont="1" applyBorder="1"/>
    <xf numFmtId="0" fontId="9" fillId="6" borderId="12" xfId="23" applyFont="1" applyFill="1" applyBorder="1"/>
    <xf numFmtId="0" fontId="9" fillId="6" borderId="11" xfId="23" applyFont="1" applyFill="1" applyBorder="1"/>
    <xf numFmtId="166" fontId="9" fillId="6" borderId="10" xfId="23" applyNumberFormat="1" applyFont="1" applyFill="1" applyBorder="1"/>
    <xf numFmtId="177" fontId="9" fillId="6" borderId="10" xfId="23" applyNumberFormat="1" applyFont="1" applyFill="1" applyBorder="1"/>
    <xf numFmtId="10" fontId="11" fillId="4" borderId="10" xfId="1" applyNumberFormat="1" applyFont="1" applyFill="1" applyBorder="1" applyProtection="1">
      <protection locked="0"/>
    </xf>
    <xf numFmtId="177" fontId="3" fillId="0" borderId="0" xfId="7" applyNumberFormat="1"/>
    <xf numFmtId="0" fontId="23" fillId="6" borderId="12" xfId="23" applyFont="1" applyFill="1" applyBorder="1"/>
    <xf numFmtId="0" fontId="23" fillId="6" borderId="11" xfId="23" applyFont="1" applyFill="1" applyBorder="1"/>
    <xf numFmtId="177" fontId="10" fillId="3" borderId="10" xfId="1" applyNumberFormat="1" applyFont="1" applyFill="1" applyBorder="1" applyProtection="1">
      <protection locked="0"/>
    </xf>
    <xf numFmtId="1" fontId="11" fillId="3" borderId="10" xfId="1" applyNumberFormat="1" applyFont="1" applyFill="1" applyBorder="1"/>
    <xf numFmtId="0" fontId="27" fillId="1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/>
      <protection locked="0"/>
    </xf>
    <xf numFmtId="0" fontId="12" fillId="10" borderId="12" xfId="0" applyFont="1" applyFill="1" applyBorder="1" applyAlignment="1" applyProtection="1">
      <alignment vertical="center"/>
      <protection locked="0"/>
    </xf>
    <xf numFmtId="0" fontId="13" fillId="10" borderId="11" xfId="0" applyFont="1" applyFill="1" applyBorder="1" applyAlignment="1" applyProtection="1">
      <alignment horizontal="center" vertical="center"/>
      <protection locked="0"/>
    </xf>
    <xf numFmtId="0" fontId="13" fillId="10" borderId="13" xfId="0" applyFont="1" applyFill="1" applyBorder="1" applyAlignment="1" applyProtection="1">
      <alignment horizontal="center" vertical="center"/>
      <protection locked="0"/>
    </xf>
    <xf numFmtId="0" fontId="5" fillId="5" borderId="12" xfId="0" applyFont="1" applyFill="1" applyBorder="1" applyProtection="1">
      <protection locked="0"/>
    </xf>
    <xf numFmtId="14" fontId="29" fillId="5" borderId="11" xfId="0" applyNumberFormat="1" applyFont="1" applyFill="1" applyBorder="1" applyAlignment="1" applyProtection="1">
      <alignment horizontal="center"/>
      <protection locked="0"/>
    </xf>
    <xf numFmtId="49" fontId="16" fillId="5" borderId="10" xfId="0" applyNumberFormat="1" applyFont="1" applyFill="1" applyBorder="1" applyProtection="1">
      <protection locked="0"/>
    </xf>
    <xf numFmtId="0" fontId="0" fillId="0" borderId="0" xfId="0" applyAlignment="1">
      <alignment horizontal="center" vertical="center"/>
    </xf>
    <xf numFmtId="0" fontId="9" fillId="2" borderId="10" xfId="18" applyNumberFormat="1" applyFont="1" applyFill="1" applyBorder="1" applyAlignment="1" applyProtection="1">
      <alignment horizontal="center" vertical="center"/>
      <protection locked="0"/>
    </xf>
    <xf numFmtId="0" fontId="16" fillId="5" borderId="0" xfId="25" applyFont="1" applyFill="1" applyAlignment="1">
      <alignment horizontal="left" vertical="center"/>
    </xf>
    <xf numFmtId="175" fontId="56" fillId="3" borderId="10" xfId="19" applyNumberFormat="1" applyFont="1" applyFill="1" applyBorder="1" applyProtection="1">
      <protection locked="0"/>
    </xf>
    <xf numFmtId="0" fontId="57" fillId="0" borderId="0" xfId="25" applyFont="1"/>
    <xf numFmtId="0" fontId="35" fillId="0" borderId="0" xfId="0" applyFont="1" applyAlignment="1">
      <alignment horizontal="center" vertical="center"/>
    </xf>
    <xf numFmtId="0" fontId="48" fillId="0" borderId="0" xfId="0" applyFont="1"/>
    <xf numFmtId="44" fontId="34" fillId="0" borderId="0" xfId="25" applyNumberFormat="1"/>
    <xf numFmtId="10" fontId="9" fillId="3" borderId="10" xfId="18" applyNumberFormat="1" applyFont="1" applyFill="1" applyBorder="1" applyAlignment="1">
      <alignment vertical="center"/>
    </xf>
    <xf numFmtId="10" fontId="9" fillId="6" borderId="10" xfId="27" applyNumberFormat="1" applyFont="1" applyFill="1" applyBorder="1" applyAlignment="1">
      <alignment vertical="center"/>
    </xf>
    <xf numFmtId="10" fontId="9" fillId="6" borderId="10" xfId="27" applyNumberFormat="1" applyFont="1" applyFill="1" applyBorder="1"/>
    <xf numFmtId="175" fontId="10" fillId="3" borderId="10" xfId="19" applyNumberFormat="1" applyFont="1" applyFill="1" applyBorder="1" applyProtection="1">
      <protection locked="0"/>
    </xf>
    <xf numFmtId="44" fontId="10" fillId="3" borderId="10" xfId="19" applyFont="1" applyFill="1" applyBorder="1" applyProtection="1">
      <protection locked="0"/>
    </xf>
    <xf numFmtId="10" fontId="9" fillId="6" borderId="1" xfId="1" applyNumberFormat="1" applyFont="1" applyFill="1" applyBorder="1" applyAlignment="1">
      <alignment horizontal="center" vertical="center" wrapText="1"/>
    </xf>
    <xf numFmtId="2" fontId="11" fillId="6" borderId="10" xfId="25" applyNumberFormat="1" applyFont="1" applyFill="1" applyBorder="1"/>
    <xf numFmtId="2" fontId="9" fillId="6" borderId="10" xfId="25" applyNumberFormat="1" applyFont="1" applyFill="1" applyBorder="1"/>
    <xf numFmtId="0" fontId="12" fillId="0" borderId="0" xfId="25" applyFont="1" applyBorder="1" applyAlignment="1">
      <alignment horizontal="left"/>
    </xf>
    <xf numFmtId="10" fontId="11" fillId="3" borderId="10" xfId="18" applyNumberFormat="1" applyFont="1" applyFill="1" applyBorder="1" applyAlignment="1">
      <alignment vertical="center"/>
    </xf>
    <xf numFmtId="168" fontId="9" fillId="3" borderId="10" xfId="0" applyNumberFormat="1" applyFont="1" applyFill="1" applyBorder="1" applyAlignment="1">
      <alignment horizontal="center" vertical="center" wrapText="1"/>
    </xf>
    <xf numFmtId="10" fontId="9" fillId="3" borderId="10" xfId="0" applyNumberFormat="1" applyFont="1" applyFill="1" applyBorder="1" applyAlignment="1">
      <alignment horizontal="center" wrapText="1"/>
    </xf>
    <xf numFmtId="168" fontId="9" fillId="3" borderId="10" xfId="0" applyNumberFormat="1" applyFont="1" applyFill="1" applyBorder="1" applyAlignment="1">
      <alignment horizontal="center" wrapText="1"/>
    </xf>
    <xf numFmtId="0" fontId="49" fillId="0" borderId="0" xfId="0" applyFont="1"/>
    <xf numFmtId="0" fontId="58" fillId="10" borderId="10" xfId="0" applyFont="1" applyFill="1" applyBorder="1" applyAlignment="1">
      <alignment horizontal="center" vertical="center" wrapText="1"/>
    </xf>
    <xf numFmtId="49" fontId="16" fillId="5" borderId="10" xfId="0" applyNumberFormat="1" applyFont="1" applyFill="1" applyBorder="1" applyAlignment="1" applyProtection="1">
      <alignment horizontal="center" vertical="center"/>
      <protection locked="0"/>
    </xf>
    <xf numFmtId="14" fontId="16" fillId="5" borderId="11" xfId="0" applyNumberFormat="1" applyFont="1" applyFill="1" applyBorder="1" applyAlignment="1" applyProtection="1">
      <alignment horizontal="center"/>
      <protection locked="0"/>
    </xf>
    <xf numFmtId="0" fontId="17" fillId="2" borderId="11" xfId="23" applyFont="1" applyFill="1" applyBorder="1" applyAlignment="1" applyProtection="1">
      <alignment horizontal="left"/>
      <protection locked="0"/>
    </xf>
    <xf numFmtId="0" fontId="17" fillId="2" borderId="13" xfId="23" applyFont="1" applyFill="1" applyBorder="1" applyAlignment="1" applyProtection="1">
      <alignment horizontal="left"/>
      <protection locked="0"/>
    </xf>
    <xf numFmtId="0" fontId="17" fillId="2" borderId="11" xfId="23" applyFont="1" applyFill="1" applyBorder="1" applyAlignment="1" applyProtection="1">
      <protection locked="0"/>
    </xf>
    <xf numFmtId="0" fontId="17" fillId="2" borderId="13" xfId="23" applyFont="1" applyFill="1" applyBorder="1" applyAlignment="1" applyProtection="1">
      <protection locked="0"/>
    </xf>
    <xf numFmtId="0" fontId="7" fillId="10" borderId="1" xfId="1" applyFont="1" applyFill="1" applyBorder="1" applyAlignment="1" applyProtection="1">
      <alignment horizontal="center" vertical="center" wrapText="1"/>
      <protection locked="0"/>
    </xf>
    <xf numFmtId="0" fontId="9" fillId="10" borderId="7" xfId="25" applyFont="1" applyFill="1" applyBorder="1" applyAlignment="1">
      <alignment horizontal="center" vertical="center" wrapText="1"/>
    </xf>
    <xf numFmtId="0" fontId="9" fillId="10" borderId="1" xfId="25" applyFont="1" applyFill="1" applyBorder="1" applyAlignment="1">
      <alignment horizontal="center" vertical="center" wrapText="1"/>
    </xf>
    <xf numFmtId="0" fontId="7" fillId="10" borderId="7" xfId="25" applyFont="1" applyFill="1" applyBorder="1" applyAlignment="1">
      <alignment horizontal="center" vertical="center" wrapText="1"/>
    </xf>
    <xf numFmtId="0" fontId="7" fillId="10" borderId="1" xfId="25" applyFont="1" applyFill="1" applyBorder="1" applyAlignment="1">
      <alignment horizontal="center" vertical="center" wrapText="1"/>
    </xf>
    <xf numFmtId="0" fontId="12" fillId="9" borderId="12" xfId="25" applyFont="1" applyFill="1" applyBorder="1" applyAlignment="1">
      <alignment horizontal="left" vertical="center"/>
    </xf>
    <xf numFmtId="0" fontId="12" fillId="9" borderId="11" xfId="25" applyFont="1" applyFill="1" applyBorder="1" applyAlignment="1">
      <alignment horizontal="left" vertical="center"/>
    </xf>
    <xf numFmtId="0" fontId="12" fillId="9" borderId="13" xfId="25" applyFont="1" applyFill="1" applyBorder="1" applyAlignment="1">
      <alignment horizontal="left" vertical="center"/>
    </xf>
    <xf numFmtId="0" fontId="1" fillId="0" borderId="0" xfId="0" applyFont="1"/>
    <xf numFmtId="0" fontId="1" fillId="0" borderId="0" xfId="7" applyFont="1"/>
    <xf numFmtId="0" fontId="1" fillId="0" borderId="0" xfId="1" applyFont="1" applyProtection="1">
      <protection locked="0"/>
    </xf>
    <xf numFmtId="0" fontId="1" fillId="0" borderId="0" xfId="1" applyFont="1"/>
    <xf numFmtId="0" fontId="1" fillId="0" borderId="10" xfId="7" applyFont="1" applyBorder="1" applyProtection="1">
      <protection locked="0"/>
    </xf>
    <xf numFmtId="44" fontId="1" fillId="0" borderId="0" xfId="1" applyNumberFormat="1" applyFont="1"/>
    <xf numFmtId="177" fontId="1" fillId="0" borderId="0" xfId="7" applyNumberFormat="1" applyFont="1"/>
    <xf numFmtId="168" fontId="1" fillId="0" borderId="0" xfId="7" applyNumberFormat="1" applyFont="1"/>
    <xf numFmtId="0" fontId="1" fillId="0" borderId="0" xfId="25" applyFont="1"/>
    <xf numFmtId="0" fontId="1" fillId="0" borderId="12" xfId="1" applyFont="1" applyBorder="1" applyAlignment="1" applyProtection="1">
      <alignment vertical="center"/>
      <protection locked="0"/>
    </xf>
    <xf numFmtId="180" fontId="1" fillId="4" borderId="35" xfId="25" applyNumberFormat="1" applyFont="1" applyFill="1" applyBorder="1" applyAlignment="1" applyProtection="1">
      <alignment horizontal="center" vertical="center"/>
      <protection locked="0"/>
    </xf>
    <xf numFmtId="2" fontId="1" fillId="3" borderId="10" xfId="1" applyNumberFormat="1" applyFont="1" applyFill="1" applyBorder="1" applyAlignment="1">
      <alignment horizontal="center" vertical="center" wrapText="1"/>
    </xf>
    <xf numFmtId="2" fontId="1" fillId="4" borderId="10" xfId="1" applyNumberFormat="1" applyFont="1" applyFill="1" applyBorder="1" applyAlignment="1">
      <alignment horizontal="center" vertical="center" wrapText="1"/>
    </xf>
    <xf numFmtId="180" fontId="1" fillId="3" borderId="35" xfId="25" applyNumberFormat="1" applyFont="1" applyFill="1" applyBorder="1" applyAlignment="1" applyProtection="1">
      <alignment horizontal="center" vertical="center"/>
      <protection locked="0"/>
    </xf>
    <xf numFmtId="44" fontId="1" fillId="3" borderId="34" xfId="1" applyNumberFormat="1" applyFont="1" applyFill="1" applyBorder="1" applyAlignment="1">
      <alignment vertical="center" wrapText="1"/>
    </xf>
    <xf numFmtId="180" fontId="1" fillId="3" borderId="10" xfId="1" applyNumberFormat="1" applyFont="1" applyFill="1" applyBorder="1" applyAlignment="1">
      <alignment horizontal="center" wrapText="1"/>
    </xf>
    <xf numFmtId="2" fontId="1" fillId="4" borderId="7" xfId="1" applyNumberFormat="1" applyFont="1" applyFill="1" applyBorder="1" applyAlignment="1">
      <alignment horizontal="center" vertical="center" wrapText="1"/>
    </xf>
    <xf numFmtId="180" fontId="1" fillId="4" borderId="35" xfId="1" applyNumberFormat="1" applyFont="1" applyFill="1" applyBorder="1" applyAlignment="1">
      <alignment horizontal="center" vertical="center" wrapText="1"/>
    </xf>
    <xf numFmtId="2" fontId="1" fillId="3" borderId="29" xfId="1" applyNumberFormat="1" applyFont="1" applyFill="1" applyBorder="1" applyAlignment="1">
      <alignment horizontal="center" vertical="center" wrapText="1"/>
    </xf>
    <xf numFmtId="2" fontId="1" fillId="4" borderId="29" xfId="1" applyNumberFormat="1" applyFont="1" applyFill="1" applyBorder="1" applyAlignment="1">
      <alignment horizontal="center" vertical="center" wrapText="1"/>
    </xf>
    <xf numFmtId="44" fontId="1" fillId="3" borderId="36" xfId="1" applyNumberFormat="1" applyFont="1" applyFill="1" applyBorder="1" applyAlignment="1">
      <alignment vertical="center" wrapText="1"/>
    </xf>
    <xf numFmtId="44" fontId="1" fillId="4" borderId="10" xfId="1" applyNumberFormat="1" applyFont="1" applyFill="1" applyBorder="1" applyAlignment="1">
      <alignment vertical="center"/>
    </xf>
    <xf numFmtId="0" fontId="1" fillId="0" borderId="11" xfId="1" applyFont="1" applyBorder="1" applyAlignment="1" applyProtection="1">
      <alignment vertical="center"/>
      <protection locked="0"/>
    </xf>
    <xf numFmtId="44" fontId="1" fillId="0" borderId="11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9" fontId="1" fillId="0" borderId="0" xfId="6" applyFont="1" applyAlignment="1">
      <alignment horizontal="center" vertical="center"/>
    </xf>
    <xf numFmtId="0" fontId="1" fillId="0" borderId="10" xfId="25" applyFont="1" applyBorder="1"/>
    <xf numFmtId="0" fontId="1" fillId="0" borderId="3" xfId="25" applyFont="1" applyBorder="1" applyAlignment="1">
      <alignment horizontal="center" vertical="center" wrapText="1"/>
    </xf>
    <xf numFmtId="0" fontId="1" fillId="10" borderId="10" xfId="25" applyFont="1" applyFill="1" applyBorder="1" applyAlignment="1">
      <alignment horizontal="center" vertical="center" wrapText="1"/>
    </xf>
    <xf numFmtId="0" fontId="1" fillId="0" borderId="0" xfId="30"/>
    <xf numFmtId="0" fontId="26" fillId="0" borderId="14" xfId="30" applyFont="1" applyBorder="1" applyAlignment="1">
      <alignment vertical="center"/>
    </xf>
    <xf numFmtId="0" fontId="1" fillId="0" borderId="15" xfId="30" applyBorder="1" applyAlignment="1">
      <alignment vertical="center"/>
    </xf>
    <xf numFmtId="0" fontId="1" fillId="0" borderId="16" xfId="30" applyBorder="1" applyAlignment="1">
      <alignment vertical="center"/>
    </xf>
    <xf numFmtId="0" fontId="26" fillId="0" borderId="17" xfId="30" applyFont="1" applyBorder="1" applyAlignment="1">
      <alignment vertical="center"/>
    </xf>
    <xf numFmtId="0" fontId="1" fillId="0" borderId="0" xfId="30" applyAlignment="1">
      <alignment vertical="center"/>
    </xf>
    <xf numFmtId="0" fontId="1" fillId="0" borderId="18" xfId="30" applyBorder="1" applyAlignment="1">
      <alignment vertical="center"/>
    </xf>
    <xf numFmtId="0" fontId="60" fillId="9" borderId="63" xfId="30" applyFont="1" applyFill="1" applyBorder="1" applyAlignment="1" applyProtection="1">
      <alignment vertical="center"/>
      <protection locked="0"/>
    </xf>
    <xf numFmtId="0" fontId="7" fillId="9" borderId="11" xfId="30" applyFont="1" applyFill="1" applyBorder="1" applyAlignment="1" applyProtection="1">
      <alignment vertical="center"/>
      <protection locked="0"/>
    </xf>
    <xf numFmtId="170" fontId="11" fillId="9" borderId="11" xfId="30" applyNumberFormat="1" applyFont="1" applyFill="1" applyBorder="1" applyAlignment="1" applyProtection="1">
      <alignment horizontal="center" vertical="center"/>
      <protection locked="0"/>
    </xf>
    <xf numFmtId="2" fontId="11" fillId="9" borderId="11" xfId="30" applyNumberFormat="1" applyFont="1" applyFill="1" applyBorder="1" applyAlignment="1">
      <alignment horizontal="center" vertical="center"/>
    </xf>
    <xf numFmtId="1" fontId="11" fillId="9" borderId="11" xfId="30" applyNumberFormat="1" applyFont="1" applyFill="1" applyBorder="1" applyAlignment="1">
      <alignment horizontal="center" vertical="center"/>
    </xf>
    <xf numFmtId="2" fontId="11" fillId="9" borderId="58" xfId="30" applyNumberFormat="1" applyFont="1" applyFill="1" applyBorder="1" applyAlignment="1">
      <alignment horizontal="center" vertical="center"/>
    </xf>
    <xf numFmtId="0" fontId="1" fillId="0" borderId="17" xfId="30" applyBorder="1" applyAlignment="1">
      <alignment vertical="center"/>
    </xf>
    <xf numFmtId="0" fontId="11" fillId="0" borderId="0" xfId="30" applyFont="1" applyAlignment="1">
      <alignment vertical="center"/>
    </xf>
    <xf numFmtId="0" fontId="9" fillId="4" borderId="10" xfId="30" applyFont="1" applyFill="1" applyBorder="1" applyAlignment="1">
      <alignment horizontal="center" vertical="center"/>
    </xf>
    <xf numFmtId="0" fontId="9" fillId="10" borderId="10" xfId="30" applyFont="1" applyFill="1" applyBorder="1" applyAlignment="1" applyProtection="1">
      <alignment horizontal="center" vertical="center"/>
      <protection locked="0"/>
    </xf>
    <xf numFmtId="0" fontId="7" fillId="0" borderId="17" xfId="30" applyFont="1" applyBorder="1" applyAlignment="1">
      <alignment vertical="center"/>
    </xf>
    <xf numFmtId="1" fontId="7" fillId="3" borderId="10" xfId="30" applyNumberFormat="1" applyFont="1" applyFill="1" applyBorder="1" applyAlignment="1">
      <alignment horizontal="center" vertical="center"/>
    </xf>
    <xf numFmtId="0" fontId="9" fillId="3" borderId="10" xfId="30" applyFont="1" applyFill="1" applyBorder="1" applyAlignment="1">
      <alignment horizontal="center" vertical="center"/>
    </xf>
    <xf numFmtId="0" fontId="61" fillId="0" borderId="17" xfId="30" applyFont="1" applyBorder="1" applyAlignment="1">
      <alignment vertical="center"/>
    </xf>
    <xf numFmtId="2" fontId="9" fillId="3" borderId="10" xfId="30" applyNumberFormat="1" applyFont="1" applyFill="1" applyBorder="1" applyAlignment="1">
      <alignment horizontal="center" vertical="center"/>
    </xf>
    <xf numFmtId="2" fontId="1" fillId="0" borderId="0" xfId="30" applyNumberFormat="1" applyAlignment="1">
      <alignment horizontal="center" vertical="center"/>
    </xf>
    <xf numFmtId="0" fontId="11" fillId="0" borderId="0" xfId="30" applyFont="1" applyAlignment="1" applyProtection="1">
      <alignment vertical="center"/>
      <protection locked="0"/>
    </xf>
    <xf numFmtId="9" fontId="9" fillId="3" borderId="10" xfId="31" applyFont="1" applyFill="1" applyBorder="1" applyAlignment="1" applyProtection="1">
      <alignment horizontal="center" vertical="center"/>
      <protection locked="0"/>
    </xf>
    <xf numFmtId="169" fontId="9" fillId="0" borderId="0" xfId="30" applyNumberFormat="1" applyFont="1" applyAlignment="1">
      <alignment horizontal="center" vertical="center" wrapText="1"/>
    </xf>
    <xf numFmtId="0" fontId="45" fillId="0" borderId="0" xfId="30" applyFont="1" applyAlignment="1">
      <alignment vertical="center"/>
    </xf>
    <xf numFmtId="10" fontId="10" fillId="0" borderId="0" xfId="30" applyNumberFormat="1" applyFont="1"/>
    <xf numFmtId="169" fontId="7" fillId="10" borderId="10" xfId="30" applyNumberFormat="1" applyFont="1" applyFill="1" applyBorder="1" applyAlignment="1" applyProtection="1">
      <alignment horizontal="center" vertical="center" wrapText="1"/>
      <protection locked="0"/>
    </xf>
    <xf numFmtId="0" fontId="11" fillId="10" borderId="10" xfId="30" applyFont="1" applyFill="1" applyBorder="1" applyAlignment="1" applyProtection="1">
      <alignment horizontal="center" vertical="center"/>
      <protection locked="0"/>
    </xf>
    <xf numFmtId="0" fontId="7" fillId="9" borderId="63" xfId="30" applyFont="1" applyFill="1" applyBorder="1" applyAlignment="1" applyProtection="1">
      <alignment vertical="center"/>
      <protection locked="0"/>
    </xf>
    <xf numFmtId="0" fontId="1" fillId="0" borderId="35" xfId="30" applyBorder="1" applyAlignment="1">
      <alignment vertical="center"/>
    </xf>
    <xf numFmtId="20" fontId="45" fillId="4" borderId="10" xfId="30" applyNumberFormat="1" applyFont="1" applyFill="1" applyBorder="1" applyAlignment="1">
      <alignment horizontal="center" vertical="center"/>
    </xf>
    <xf numFmtId="182" fontId="1" fillId="3" borderId="10" xfId="30" applyNumberFormat="1" applyFill="1" applyBorder="1" applyAlignment="1">
      <alignment horizontal="center" vertical="center"/>
    </xf>
    <xf numFmtId="1" fontId="11" fillId="3" borderId="10" xfId="30" applyNumberFormat="1" applyFont="1" applyFill="1" applyBorder="1" applyAlignment="1">
      <alignment horizontal="center" vertical="center"/>
    </xf>
    <xf numFmtId="2" fontId="11" fillId="3" borderId="10" xfId="30" applyNumberFormat="1" applyFont="1" applyFill="1" applyBorder="1" applyAlignment="1">
      <alignment horizontal="center" vertical="center"/>
    </xf>
    <xf numFmtId="173" fontId="11" fillId="3" borderId="34" xfId="30" applyNumberFormat="1" applyFont="1" applyFill="1" applyBorder="1" applyAlignment="1">
      <alignment horizontal="center" vertical="center"/>
    </xf>
    <xf numFmtId="0" fontId="1" fillId="0" borderId="64" xfId="30" applyBorder="1" applyAlignment="1">
      <alignment vertical="center"/>
    </xf>
    <xf numFmtId="20" fontId="45" fillId="4" borderId="65" xfId="30" applyNumberFormat="1" applyFont="1" applyFill="1" applyBorder="1" applyAlignment="1">
      <alignment horizontal="center" vertical="center"/>
    </xf>
    <xf numFmtId="182" fontId="1" fillId="3" borderId="65" xfId="30" applyNumberFormat="1" applyFill="1" applyBorder="1" applyAlignment="1">
      <alignment horizontal="center" vertical="center"/>
    </xf>
    <xf numFmtId="1" fontId="11" fillId="3" borderId="65" xfId="30" applyNumberFormat="1" applyFont="1" applyFill="1" applyBorder="1" applyAlignment="1">
      <alignment horizontal="center" vertical="center"/>
    </xf>
    <xf numFmtId="2" fontId="11" fillId="3" borderId="65" xfId="30" applyNumberFormat="1" applyFont="1" applyFill="1" applyBorder="1" applyAlignment="1">
      <alignment horizontal="center" vertical="center"/>
    </xf>
    <xf numFmtId="173" fontId="11" fillId="3" borderId="66" xfId="30" applyNumberFormat="1" applyFont="1" applyFill="1" applyBorder="1" applyAlignment="1">
      <alignment horizontal="center" vertical="center"/>
    </xf>
    <xf numFmtId="0" fontId="9" fillId="3" borderId="60" xfId="30" applyFont="1" applyFill="1" applyBorder="1" applyAlignment="1">
      <alignment vertical="center"/>
    </xf>
    <xf numFmtId="20" fontId="10" fillId="3" borderId="54" xfId="30" applyNumberFormat="1" applyFont="1" applyFill="1" applyBorder="1" applyAlignment="1">
      <alignment horizontal="center" vertical="center"/>
    </xf>
    <xf numFmtId="20" fontId="1" fillId="3" borderId="2" xfId="30" applyNumberFormat="1" applyFill="1" applyBorder="1" applyAlignment="1">
      <alignment horizontal="center" vertical="center"/>
    </xf>
    <xf numFmtId="182" fontId="7" fillId="3" borderId="1" xfId="30" applyNumberFormat="1" applyFont="1" applyFill="1" applyBorder="1" applyAlignment="1">
      <alignment horizontal="center" vertical="center"/>
    </xf>
    <xf numFmtId="1" fontId="11" fillId="3" borderId="1" xfId="30" applyNumberFormat="1" applyFont="1" applyFill="1" applyBorder="1" applyAlignment="1">
      <alignment horizontal="center" vertical="center"/>
    </xf>
    <xf numFmtId="1" fontId="9" fillId="3" borderId="1" xfId="30" applyNumberFormat="1" applyFont="1" applyFill="1" applyBorder="1" applyAlignment="1">
      <alignment horizontal="center" vertical="center"/>
    </xf>
    <xf numFmtId="2" fontId="9" fillId="3" borderId="2" xfId="30" applyNumberFormat="1" applyFont="1" applyFill="1" applyBorder="1" applyAlignment="1">
      <alignment horizontal="center" vertical="center"/>
    </xf>
    <xf numFmtId="173" fontId="9" fillId="3" borderId="52" xfId="30" applyNumberFormat="1" applyFont="1" applyFill="1" applyBorder="1" applyAlignment="1">
      <alignment horizontal="center" vertical="center"/>
    </xf>
    <xf numFmtId="0" fontId="6" fillId="0" borderId="63" xfId="30" applyFont="1" applyBorder="1" applyAlignment="1">
      <alignment vertical="center"/>
    </xf>
    <xf numFmtId="20" fontId="10" fillId="0" borderId="0" xfId="30" applyNumberFormat="1" applyFont="1" applyAlignment="1">
      <alignment horizontal="center" vertical="center"/>
    </xf>
    <xf numFmtId="20" fontId="1" fillId="0" borderId="0" xfId="30" applyNumberFormat="1" applyAlignment="1">
      <alignment horizontal="center" vertical="center"/>
    </xf>
    <xf numFmtId="1" fontId="11" fillId="0" borderId="11" xfId="30" applyNumberFormat="1" applyFont="1" applyBorder="1" applyAlignment="1">
      <alignment horizontal="center" vertical="center"/>
    </xf>
    <xf numFmtId="2" fontId="11" fillId="0" borderId="0" xfId="30" applyNumberFormat="1" applyFont="1" applyAlignment="1">
      <alignment horizontal="center" vertical="center"/>
    </xf>
    <xf numFmtId="182" fontId="1" fillId="0" borderId="11" xfId="30" applyNumberFormat="1" applyBorder="1" applyAlignment="1">
      <alignment horizontal="center" vertical="center"/>
    </xf>
    <xf numFmtId="173" fontId="9" fillId="0" borderId="58" xfId="30" applyNumberFormat="1" applyFont="1" applyBorder="1" applyAlignment="1">
      <alignment horizontal="center" vertical="center"/>
    </xf>
    <xf numFmtId="0" fontId="9" fillId="0" borderId="0" xfId="30" applyFont="1"/>
    <xf numFmtId="0" fontId="9" fillId="3" borderId="63" xfId="30" applyFont="1" applyFill="1" applyBorder="1" applyAlignment="1">
      <alignment vertical="center"/>
    </xf>
    <xf numFmtId="10" fontId="10" fillId="3" borderId="11" xfId="6" applyNumberFormat="1" applyFont="1" applyFill="1" applyBorder="1" applyAlignment="1">
      <alignment horizontal="left" vertical="center"/>
    </xf>
    <xf numFmtId="20" fontId="1" fillId="3" borderId="11" xfId="30" applyNumberFormat="1" applyFill="1" applyBorder="1" applyAlignment="1">
      <alignment horizontal="center" vertical="center"/>
    </xf>
    <xf numFmtId="173" fontId="11" fillId="3" borderId="10" xfId="30" applyNumberFormat="1" applyFont="1" applyFill="1" applyBorder="1" applyAlignment="1">
      <alignment horizontal="center" vertical="center"/>
    </xf>
    <xf numFmtId="1" fontId="11" fillId="3" borderId="13" xfId="30" applyNumberFormat="1" applyFont="1" applyFill="1" applyBorder="1" applyAlignment="1">
      <alignment horizontal="center" vertical="center"/>
    </xf>
    <xf numFmtId="2" fontId="11" fillId="3" borderId="11" xfId="30" applyNumberFormat="1" applyFont="1" applyFill="1" applyBorder="1" applyAlignment="1">
      <alignment horizontal="center" vertical="center"/>
    </xf>
    <xf numFmtId="173" fontId="9" fillId="3" borderId="58" xfId="30" applyNumberFormat="1" applyFont="1" applyFill="1" applyBorder="1" applyAlignment="1">
      <alignment horizontal="center" vertical="center"/>
    </xf>
    <xf numFmtId="0" fontId="1" fillId="0" borderId="60" xfId="30" applyBorder="1" applyAlignment="1">
      <alignment vertical="center"/>
    </xf>
    <xf numFmtId="20" fontId="1" fillId="0" borderId="11" xfId="30" applyNumberFormat="1" applyBorder="1" applyAlignment="1">
      <alignment horizontal="center" vertical="center"/>
    </xf>
    <xf numFmtId="20" fontId="1" fillId="0" borderId="2" xfId="30" applyNumberFormat="1" applyBorder="1" applyAlignment="1">
      <alignment horizontal="center" vertical="center"/>
    </xf>
    <xf numFmtId="2" fontId="1" fillId="0" borderId="2" xfId="30" applyNumberFormat="1" applyBorder="1" applyAlignment="1">
      <alignment horizontal="center" vertical="center"/>
    </xf>
    <xf numFmtId="1" fontId="1" fillId="0" borderId="11" xfId="30" applyNumberFormat="1" applyBorder="1" applyAlignment="1">
      <alignment horizontal="center" vertical="center"/>
    </xf>
    <xf numFmtId="2" fontId="1" fillId="0" borderId="11" xfId="30" applyNumberFormat="1" applyBorder="1" applyAlignment="1">
      <alignment horizontal="center" vertical="center"/>
    </xf>
    <xf numFmtId="173" fontId="11" fillId="0" borderId="58" xfId="30" applyNumberFormat="1" applyFont="1" applyBorder="1" applyAlignment="1">
      <alignment horizontal="center" vertical="center"/>
    </xf>
    <xf numFmtId="0" fontId="9" fillId="7" borderId="63" xfId="30" applyFont="1" applyFill="1" applyBorder="1" applyAlignment="1">
      <alignment vertical="center"/>
    </xf>
    <xf numFmtId="0" fontId="1" fillId="7" borderId="11" xfId="30" applyFill="1" applyBorder="1" applyAlignment="1">
      <alignment vertical="center"/>
    </xf>
    <xf numFmtId="171" fontId="0" fillId="7" borderId="11" xfId="5" applyNumberFormat="1" applyFont="1" applyFill="1" applyBorder="1" applyAlignment="1">
      <alignment horizontal="center" vertical="center"/>
    </xf>
    <xf numFmtId="182" fontId="9" fillId="7" borderId="10" xfId="5" applyNumberFormat="1" applyFont="1" applyFill="1" applyBorder="1" applyAlignment="1">
      <alignment horizontal="center" vertical="center"/>
    </xf>
    <xf numFmtId="173" fontId="9" fillId="7" borderId="58" xfId="30" applyNumberFormat="1" applyFont="1" applyFill="1" applyBorder="1" applyAlignment="1">
      <alignment horizontal="center" vertical="center"/>
    </xf>
    <xf numFmtId="0" fontId="46" fillId="0" borderId="17" xfId="30" applyFont="1" applyBorder="1" applyAlignment="1">
      <alignment vertical="center"/>
    </xf>
    <xf numFmtId="172" fontId="0" fillId="0" borderId="0" xfId="5" applyNumberFormat="1" applyFont="1" applyAlignment="1">
      <alignment vertical="center"/>
    </xf>
    <xf numFmtId="0" fontId="1" fillId="0" borderId="18" xfId="30" applyBorder="1" applyAlignment="1">
      <alignment horizontal="left" vertical="center"/>
    </xf>
    <xf numFmtId="0" fontId="12" fillId="7" borderId="47" xfId="30" applyFont="1" applyFill="1" applyBorder="1" applyAlignment="1">
      <alignment vertical="center"/>
    </xf>
    <xf numFmtId="0" fontId="47" fillId="7" borderId="48" xfId="30" applyFont="1" applyFill="1" applyBorder="1" applyAlignment="1">
      <alignment vertical="center"/>
    </xf>
    <xf numFmtId="20" fontId="47" fillId="7" borderId="48" xfId="30" applyNumberFormat="1" applyFont="1" applyFill="1" applyBorder="1" applyAlignment="1">
      <alignment vertical="center"/>
    </xf>
    <xf numFmtId="0" fontId="45" fillId="0" borderId="14" xfId="30" applyFont="1" applyBorder="1" applyAlignment="1">
      <alignment vertical="center"/>
    </xf>
    <xf numFmtId="20" fontId="1" fillId="0" borderId="15" xfId="30" applyNumberFormat="1" applyBorder="1" applyAlignment="1">
      <alignment vertical="center"/>
    </xf>
    <xf numFmtId="2" fontId="7" fillId="0" borderId="16" xfId="30" applyNumberFormat="1" applyFont="1" applyBorder="1" applyAlignment="1">
      <alignment vertical="center"/>
    </xf>
    <xf numFmtId="0" fontId="1" fillId="0" borderId="14" xfId="30" applyBorder="1" applyAlignment="1">
      <alignment vertical="center"/>
    </xf>
    <xf numFmtId="0" fontId="9" fillId="10" borderId="34" xfId="30" applyFont="1" applyFill="1" applyBorder="1" applyAlignment="1">
      <alignment horizontal="center" vertical="center"/>
    </xf>
    <xf numFmtId="0" fontId="12" fillId="10" borderId="63" xfId="30" applyFont="1" applyFill="1" applyBorder="1" applyAlignment="1">
      <alignment vertical="center"/>
    </xf>
    <xf numFmtId="0" fontId="1" fillId="10" borderId="11" xfId="30" applyFill="1" applyBorder="1" applyAlignment="1">
      <alignment vertical="center"/>
    </xf>
    <xf numFmtId="0" fontId="1" fillId="10" borderId="58" xfId="30" applyFill="1" applyBorder="1" applyAlignment="1">
      <alignment vertical="center"/>
    </xf>
    <xf numFmtId="0" fontId="1" fillId="0" borderId="63" xfId="30" applyBorder="1" applyAlignment="1">
      <alignment vertical="center"/>
    </xf>
    <xf numFmtId="0" fontId="1" fillId="0" borderId="11" xfId="30" applyBorder="1" applyAlignment="1">
      <alignment vertical="center"/>
    </xf>
    <xf numFmtId="173" fontId="9" fillId="3" borderId="26" xfId="30" applyNumberFormat="1" applyFont="1" applyFill="1" applyBorder="1" applyAlignment="1">
      <alignment horizontal="center" vertical="center"/>
    </xf>
    <xf numFmtId="0" fontId="30" fillId="10" borderId="11" xfId="30" applyFont="1" applyFill="1" applyBorder="1" applyAlignment="1">
      <alignment vertical="center"/>
    </xf>
    <xf numFmtId="0" fontId="11" fillId="0" borderId="63" xfId="30" applyFont="1" applyBorder="1" applyAlignment="1">
      <alignment vertical="center"/>
    </xf>
    <xf numFmtId="0" fontId="9" fillId="0" borderId="11" xfId="30" applyFont="1" applyBorder="1" applyAlignment="1">
      <alignment horizontal="center" vertical="center"/>
    </xf>
    <xf numFmtId="0" fontId="1" fillId="0" borderId="19" xfId="30" applyBorder="1" applyAlignment="1">
      <alignment vertical="center"/>
    </xf>
    <xf numFmtId="0" fontId="1" fillId="0" borderId="20" xfId="30" applyBorder="1" applyAlignment="1">
      <alignment vertical="center"/>
    </xf>
    <xf numFmtId="173" fontId="1" fillId="0" borderId="21" xfId="30" applyNumberFormat="1" applyBorder="1" applyAlignment="1">
      <alignment vertical="center"/>
    </xf>
    <xf numFmtId="0" fontId="11" fillId="4" borderId="0" xfId="30" applyFont="1" applyFill="1" applyProtection="1">
      <protection locked="0"/>
    </xf>
    <xf numFmtId="0" fontId="11" fillId="3" borderId="0" xfId="30" applyFont="1" applyFill="1" applyProtection="1">
      <protection locked="0"/>
    </xf>
    <xf numFmtId="0" fontId="11" fillId="0" borderId="0" xfId="30" applyFont="1"/>
    <xf numFmtId="0" fontId="44" fillId="0" borderId="0" xfId="30" applyFont="1"/>
    <xf numFmtId="0" fontId="7" fillId="0" borderId="0" xfId="30" applyFont="1"/>
    <xf numFmtId="0" fontId="10" fillId="0" borderId="0" xfId="30" applyFont="1" applyAlignment="1">
      <alignment horizontal="right"/>
    </xf>
    <xf numFmtId="180" fontId="1" fillId="3" borderId="67" xfId="1" applyNumberFormat="1" applyFont="1" applyFill="1" applyBorder="1" applyAlignment="1">
      <alignment horizontal="center" wrapText="1"/>
    </xf>
    <xf numFmtId="0" fontId="26" fillId="0" borderId="32" xfId="0" applyFont="1" applyBorder="1" applyAlignment="1">
      <alignment vertical="top"/>
    </xf>
    <xf numFmtId="0" fontId="63" fillId="0" borderId="32" xfId="0" applyFont="1" applyBorder="1" applyAlignment="1">
      <alignment vertical="top"/>
    </xf>
    <xf numFmtId="0" fontId="11" fillId="0" borderId="32" xfId="0" applyFont="1" applyBorder="1" applyAlignment="1">
      <alignment vertical="top"/>
    </xf>
    <xf numFmtId="0" fontId="11" fillId="0" borderId="33" xfId="0" applyFont="1" applyBorder="1" applyAlignment="1">
      <alignment vertical="top"/>
    </xf>
    <xf numFmtId="0" fontId="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54" fillId="0" borderId="0" xfId="0" applyFont="1" applyAlignment="1">
      <alignment vertical="top"/>
    </xf>
    <xf numFmtId="0" fontId="1" fillId="0" borderId="18" xfId="0" applyFont="1" applyBorder="1" applyAlignment="1">
      <alignment vertical="top"/>
    </xf>
    <xf numFmtId="0" fontId="9" fillId="11" borderId="46" xfId="0" applyFont="1" applyFill="1" applyBorder="1" applyAlignment="1">
      <alignment horizontal="center" vertical="top"/>
    </xf>
    <xf numFmtId="0" fontId="9" fillId="11" borderId="47" xfId="0" applyFont="1" applyFill="1" applyBorder="1" applyAlignment="1">
      <alignment horizontal="center" vertical="top"/>
    </xf>
    <xf numFmtId="0" fontId="11" fillId="10" borderId="50" xfId="0" applyFont="1" applyFill="1" applyBorder="1" applyAlignment="1">
      <alignment vertical="top"/>
    </xf>
    <xf numFmtId="0" fontId="11" fillId="10" borderId="14" xfId="0" applyFont="1" applyFill="1" applyBorder="1" applyAlignment="1">
      <alignment vertical="top"/>
    </xf>
    <xf numFmtId="168" fontId="9" fillId="3" borderId="39" xfId="0" applyNumberFormat="1" applyFont="1" applyFill="1" applyBorder="1" applyAlignment="1">
      <alignment horizontal="center" wrapText="1"/>
    </xf>
    <xf numFmtId="168" fontId="9" fillId="3" borderId="68" xfId="0" applyNumberFormat="1" applyFont="1" applyFill="1" applyBorder="1" applyAlignment="1">
      <alignment horizontal="center" wrapText="1"/>
    </xf>
    <xf numFmtId="168" fontId="9" fillId="3" borderId="44" xfId="0" applyNumberFormat="1" applyFont="1" applyFill="1" applyBorder="1" applyAlignment="1">
      <alignment horizontal="center" wrapText="1"/>
    </xf>
    <xf numFmtId="0" fontId="11" fillId="10" borderId="51" xfId="0" applyFont="1" applyFill="1" applyBorder="1" applyAlignment="1">
      <alignment vertical="top"/>
    </xf>
    <xf numFmtId="0" fontId="11" fillId="10" borderId="17" xfId="0" applyFont="1" applyFill="1" applyBorder="1" applyAlignment="1">
      <alignment vertical="top"/>
    </xf>
    <xf numFmtId="168" fontId="11" fillId="4" borderId="13" xfId="0" applyNumberFormat="1" applyFont="1" applyFill="1" applyBorder="1" applyAlignment="1" applyProtection="1">
      <alignment horizontal="center"/>
      <protection locked="0"/>
    </xf>
    <xf numFmtId="168" fontId="11" fillId="4" borderId="10" xfId="0" applyNumberFormat="1" applyFont="1" applyFill="1" applyBorder="1" applyAlignment="1" applyProtection="1">
      <alignment horizontal="center"/>
      <protection locked="0"/>
    </xf>
    <xf numFmtId="168" fontId="11" fillId="4" borderId="34" xfId="0" applyNumberFormat="1" applyFont="1" applyFill="1" applyBorder="1" applyAlignment="1" applyProtection="1">
      <alignment horizontal="center"/>
      <protection locked="0"/>
    </xf>
    <xf numFmtId="165" fontId="11" fillId="3" borderId="46" xfId="0" applyNumberFormat="1" applyFont="1" applyFill="1" applyBorder="1" applyAlignment="1">
      <alignment horizontal="center" vertical="top"/>
    </xf>
    <xf numFmtId="165" fontId="11" fillId="3" borderId="47" xfId="0" applyNumberFormat="1" applyFont="1" applyFill="1" applyBorder="1" applyAlignment="1">
      <alignment horizontal="center" vertical="top"/>
    </xf>
    <xf numFmtId="10" fontId="10" fillId="0" borderId="2" xfId="0" applyNumberFormat="1" applyFont="1" applyBorder="1" applyAlignment="1">
      <alignment horizontal="center" vertical="top"/>
    </xf>
    <xf numFmtId="10" fontId="9" fillId="4" borderId="34" xfId="0" applyNumberFormat="1" applyFont="1" applyFill="1" applyBorder="1" applyAlignment="1" applyProtection="1">
      <alignment horizontal="center"/>
      <protection locked="0"/>
    </xf>
    <xf numFmtId="168" fontId="11" fillId="3" borderId="70" xfId="0" applyNumberFormat="1" applyFont="1" applyFill="1" applyBorder="1" applyAlignment="1">
      <alignment horizontal="center"/>
    </xf>
    <xf numFmtId="168" fontId="11" fillId="3" borderId="65" xfId="0" applyNumberFormat="1" applyFont="1" applyFill="1" applyBorder="1" applyAlignment="1">
      <alignment horizontal="center"/>
    </xf>
    <xf numFmtId="168" fontId="11" fillId="3" borderId="66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vertical="top"/>
    </xf>
    <xf numFmtId="165" fontId="11" fillId="10" borderId="51" xfId="0" applyNumberFormat="1" applyFont="1" applyFill="1" applyBorder="1" applyAlignment="1">
      <alignment vertical="top"/>
    </xf>
    <xf numFmtId="165" fontId="11" fillId="10" borderId="17" xfId="0" applyNumberFormat="1" applyFont="1" applyFill="1" applyBorder="1" applyAlignment="1">
      <alignment vertical="top"/>
    </xf>
    <xf numFmtId="0" fontId="45" fillId="10" borderId="71" xfId="0" applyFont="1" applyFill="1" applyBorder="1" applyAlignment="1">
      <alignment vertical="top"/>
    </xf>
    <xf numFmtId="0" fontId="45" fillId="10" borderId="54" xfId="0" applyFont="1" applyFill="1" applyBorder="1" applyAlignment="1">
      <alignment vertical="top"/>
    </xf>
    <xf numFmtId="0" fontId="45" fillId="10" borderId="72" xfId="0" applyFont="1" applyFill="1" applyBorder="1" applyAlignment="1">
      <alignment vertical="top"/>
    </xf>
    <xf numFmtId="168" fontId="11" fillId="3" borderId="73" xfId="0" applyNumberFormat="1" applyFont="1" applyFill="1" applyBorder="1" applyAlignment="1">
      <alignment horizontal="center"/>
    </xf>
    <xf numFmtId="168" fontId="11" fillId="3" borderId="56" xfId="0" applyNumberFormat="1" applyFont="1" applyFill="1" applyBorder="1" applyAlignment="1">
      <alignment horizontal="center"/>
    </xf>
    <xf numFmtId="168" fontId="11" fillId="3" borderId="57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right" vertical="top" wrapText="1"/>
    </xf>
    <xf numFmtId="0" fontId="9" fillId="0" borderId="52" xfId="0" applyFont="1" applyBorder="1" applyAlignment="1">
      <alignment horizontal="right" vertical="top" wrapText="1"/>
    </xf>
    <xf numFmtId="0" fontId="1" fillId="0" borderId="63" xfId="0" applyFont="1" applyBorder="1" applyAlignment="1">
      <alignment horizontal="left" vertical="top"/>
    </xf>
    <xf numFmtId="0" fontId="11" fillId="0" borderId="11" xfId="0" applyFont="1" applyBorder="1" applyAlignment="1">
      <alignment vertical="top"/>
    </xf>
    <xf numFmtId="9" fontId="10" fillId="0" borderId="11" xfId="0" applyNumberFormat="1" applyFont="1" applyBorder="1" applyAlignment="1">
      <alignment horizontal="center" vertical="top"/>
    </xf>
    <xf numFmtId="168" fontId="11" fillId="3" borderId="13" xfId="0" applyNumberFormat="1" applyFont="1" applyFill="1" applyBorder="1" applyAlignment="1">
      <alignment horizontal="center"/>
    </xf>
    <xf numFmtId="168" fontId="11" fillId="3" borderId="10" xfId="0" applyNumberFormat="1" applyFont="1" applyFill="1" applyBorder="1" applyAlignment="1">
      <alignment horizontal="center"/>
    </xf>
    <xf numFmtId="168" fontId="11" fillId="3" borderId="34" xfId="0" applyNumberFormat="1" applyFont="1" applyFill="1" applyBorder="1" applyAlignment="1">
      <alignment horizontal="center"/>
    </xf>
    <xf numFmtId="10" fontId="9" fillId="4" borderId="23" xfId="0" applyNumberFormat="1" applyFont="1" applyFill="1" applyBorder="1" applyAlignment="1" applyProtection="1">
      <alignment horizontal="center"/>
      <protection locked="0"/>
    </xf>
    <xf numFmtId="168" fontId="11" fillId="3" borderId="5" xfId="0" applyNumberFormat="1" applyFont="1" applyFill="1" applyBorder="1" applyAlignment="1">
      <alignment horizontal="center"/>
    </xf>
    <xf numFmtId="168" fontId="11" fillId="3" borderId="4" xfId="0" applyNumberFormat="1" applyFont="1" applyFill="1" applyBorder="1" applyAlignment="1">
      <alignment horizontal="center"/>
    </xf>
    <xf numFmtId="168" fontId="11" fillId="3" borderId="23" xfId="0" applyNumberFormat="1" applyFont="1" applyFill="1" applyBorder="1" applyAlignment="1">
      <alignment horizontal="center"/>
    </xf>
    <xf numFmtId="9" fontId="10" fillId="0" borderId="75" xfId="0" applyNumberFormat="1" applyFont="1" applyBorder="1" applyAlignment="1">
      <alignment horizontal="left" vertical="top" wrapText="1"/>
    </xf>
    <xf numFmtId="10" fontId="9" fillId="4" borderId="76" xfId="0" applyNumberFormat="1" applyFont="1" applyFill="1" applyBorder="1" applyAlignment="1" applyProtection="1">
      <alignment horizontal="center"/>
      <protection locked="0"/>
    </xf>
    <xf numFmtId="168" fontId="11" fillId="3" borderId="77" xfId="0" applyNumberFormat="1" applyFont="1" applyFill="1" applyBorder="1" applyAlignment="1">
      <alignment horizontal="center"/>
    </xf>
    <xf numFmtId="168" fontId="11" fillId="3" borderId="78" xfId="0" applyNumberFormat="1" applyFont="1" applyFill="1" applyBorder="1" applyAlignment="1">
      <alignment horizontal="center"/>
    </xf>
    <xf numFmtId="168" fontId="11" fillId="3" borderId="76" xfId="0" applyNumberFormat="1" applyFont="1" applyFill="1" applyBorder="1" applyAlignment="1">
      <alignment horizontal="center"/>
    </xf>
    <xf numFmtId="168" fontId="9" fillId="3" borderId="79" xfId="0" applyNumberFormat="1" applyFont="1" applyFill="1" applyBorder="1" applyAlignment="1">
      <alignment horizontal="center"/>
    </xf>
    <xf numFmtId="168" fontId="9" fillId="3" borderId="40" xfId="0" applyNumberFormat="1" applyFont="1" applyFill="1" applyBorder="1" applyAlignment="1">
      <alignment horizontal="center"/>
    </xf>
    <xf numFmtId="168" fontId="9" fillId="3" borderId="4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>
      <alignment vertical="top"/>
    </xf>
    <xf numFmtId="168" fontId="9" fillId="3" borderId="55" xfId="0" applyNumberFormat="1" applyFont="1" applyFill="1" applyBorder="1" applyAlignment="1">
      <alignment horizontal="right" wrapText="1"/>
    </xf>
    <xf numFmtId="168" fontId="9" fillId="3" borderId="68" xfId="0" applyNumberFormat="1" applyFont="1" applyFill="1" applyBorder="1" applyAlignment="1">
      <alignment horizontal="right" wrapText="1"/>
    </xf>
    <xf numFmtId="168" fontId="9" fillId="3" borderId="44" xfId="0" applyNumberFormat="1" applyFont="1" applyFill="1" applyBorder="1" applyAlignment="1">
      <alignment horizontal="right" wrapText="1"/>
    </xf>
    <xf numFmtId="182" fontId="11" fillId="4" borderId="25" xfId="0" applyNumberFormat="1" applyFont="1" applyFill="1" applyBorder="1" applyAlignment="1" applyProtection="1">
      <alignment horizontal="right"/>
      <protection locked="0"/>
    </xf>
    <xf numFmtId="4" fontId="11" fillId="4" borderId="1" xfId="0" applyNumberFormat="1" applyFont="1" applyFill="1" applyBorder="1" applyAlignment="1" applyProtection="1">
      <alignment horizontal="right"/>
      <protection locked="0"/>
    </xf>
    <xf numFmtId="182" fontId="11" fillId="3" borderId="26" xfId="0" applyNumberFormat="1" applyFont="1" applyFill="1" applyBorder="1" applyAlignment="1">
      <alignment horizontal="right"/>
    </xf>
    <xf numFmtId="182" fontId="11" fillId="4" borderId="13" xfId="0" applyNumberFormat="1" applyFont="1" applyFill="1" applyBorder="1" applyAlignment="1" applyProtection="1">
      <alignment horizontal="right"/>
      <protection locked="0"/>
    </xf>
    <xf numFmtId="4" fontId="11" fillId="4" borderId="10" xfId="0" applyNumberFormat="1" applyFont="1" applyFill="1" applyBorder="1" applyAlignment="1" applyProtection="1">
      <alignment horizontal="right"/>
      <protection locked="0"/>
    </xf>
    <xf numFmtId="182" fontId="11" fillId="3" borderId="34" xfId="0" applyNumberFormat="1" applyFont="1" applyFill="1" applyBorder="1" applyAlignment="1">
      <alignment horizontal="right"/>
    </xf>
    <xf numFmtId="182" fontId="11" fillId="4" borderId="37" xfId="0" applyNumberFormat="1" applyFont="1" applyFill="1" applyBorder="1" applyAlignment="1" applyProtection="1">
      <alignment horizontal="right"/>
      <protection locked="0"/>
    </xf>
    <xf numFmtId="4" fontId="11" fillId="4" borderId="29" xfId="0" applyNumberFormat="1" applyFont="1" applyFill="1" applyBorder="1" applyAlignment="1" applyProtection="1">
      <alignment horizontal="right"/>
      <protection locked="0"/>
    </xf>
    <xf numFmtId="182" fontId="11" fillId="3" borderId="36" xfId="0" applyNumberFormat="1" applyFont="1" applyFill="1" applyBorder="1" applyAlignment="1">
      <alignment horizontal="right"/>
    </xf>
    <xf numFmtId="182" fontId="9" fillId="3" borderId="23" xfId="0" applyNumberFormat="1" applyFont="1" applyFill="1" applyBorder="1" applyAlignment="1">
      <alignment horizontal="right"/>
    </xf>
    <xf numFmtId="0" fontId="11" fillId="0" borderId="22" xfId="0" applyFont="1" applyBorder="1" applyAlignment="1">
      <alignment horizontal="left" vertical="top" wrapText="1"/>
    </xf>
    <xf numFmtId="182" fontId="11" fillId="4" borderId="28" xfId="0" applyNumberFormat="1" applyFont="1" applyFill="1" applyBorder="1" applyAlignment="1" applyProtection="1">
      <alignment horizontal="right"/>
      <protection locked="0"/>
    </xf>
    <xf numFmtId="182" fontId="9" fillId="3" borderId="41" xfId="0" applyNumberFormat="1" applyFont="1" applyFill="1" applyBorder="1" applyAlignment="1">
      <alignment horizontal="right"/>
    </xf>
    <xf numFmtId="182" fontId="9" fillId="3" borderId="44" xfId="0" applyNumberFormat="1" applyFont="1" applyFill="1" applyBorder="1" applyAlignment="1">
      <alignment horizontal="right"/>
    </xf>
    <xf numFmtId="0" fontId="7" fillId="11" borderId="49" xfId="0" applyFont="1" applyFill="1" applyBorder="1" applyAlignment="1">
      <alignment horizontal="right" vertical="top"/>
    </xf>
    <xf numFmtId="184" fontId="11" fillId="3" borderId="46" xfId="0" applyNumberFormat="1" applyFont="1" applyFill="1" applyBorder="1" applyAlignment="1">
      <alignment horizontal="center"/>
    </xf>
    <xf numFmtId="184" fontId="11" fillId="3" borderId="44" xfId="0" applyNumberFormat="1" applyFont="1" applyFill="1" applyBorder="1" applyAlignment="1">
      <alignment horizontal="center"/>
    </xf>
    <xf numFmtId="184" fontId="11" fillId="4" borderId="38" xfId="0" applyNumberFormat="1" applyFont="1" applyFill="1" applyBorder="1" applyAlignment="1" applyProtection="1">
      <alignment horizontal="right"/>
      <protection locked="0"/>
    </xf>
    <xf numFmtId="9" fontId="11" fillId="3" borderId="46" xfId="0" applyNumberFormat="1" applyFont="1" applyFill="1" applyBorder="1" applyAlignment="1">
      <alignment horizontal="center" vertical="top"/>
    </xf>
    <xf numFmtId="10" fontId="9" fillId="3" borderId="29" xfId="29" applyNumberFormat="1" applyFont="1" applyFill="1" applyBorder="1" applyAlignment="1">
      <alignment horizontal="right"/>
    </xf>
    <xf numFmtId="9" fontId="9" fillId="10" borderId="51" xfId="0" applyNumberFormat="1" applyFont="1" applyFill="1" applyBorder="1" applyAlignment="1">
      <alignment vertical="top"/>
    </xf>
    <xf numFmtId="182" fontId="9" fillId="3" borderId="36" xfId="0" applyNumberFormat="1" applyFont="1" applyFill="1" applyBorder="1" applyAlignment="1">
      <alignment horizontal="right"/>
    </xf>
    <xf numFmtId="0" fontId="11" fillId="0" borderId="0" xfId="0" applyFont="1" applyAlignment="1">
      <alignment vertical="top"/>
    </xf>
    <xf numFmtId="168" fontId="9" fillId="3" borderId="82" xfId="0" applyNumberFormat="1" applyFont="1" applyFill="1" applyBorder="1" applyAlignment="1">
      <alignment horizontal="center" wrapText="1"/>
    </xf>
    <xf numFmtId="168" fontId="9" fillId="3" borderId="30" xfId="0" applyNumberFormat="1" applyFont="1" applyFill="1" applyBorder="1" applyAlignment="1">
      <alignment horizontal="center" wrapText="1"/>
    </xf>
    <xf numFmtId="168" fontId="9" fillId="3" borderId="38" xfId="0" applyNumberFormat="1" applyFont="1" applyFill="1" applyBorder="1" applyAlignment="1">
      <alignment horizontal="center" wrapText="1"/>
    </xf>
    <xf numFmtId="168" fontId="9" fillId="3" borderId="35" xfId="0" applyNumberFormat="1" applyFont="1" applyFill="1" applyBorder="1" applyAlignment="1">
      <alignment horizontal="right"/>
    </xf>
    <xf numFmtId="168" fontId="9" fillId="3" borderId="10" xfId="0" applyNumberFormat="1" applyFont="1" applyFill="1" applyBorder="1" applyAlignment="1">
      <alignment horizontal="right"/>
    </xf>
    <xf numFmtId="168" fontId="9" fillId="3" borderId="34" xfId="0" applyNumberFormat="1" applyFont="1" applyFill="1" applyBorder="1" applyAlignment="1">
      <alignment horizontal="right"/>
    </xf>
    <xf numFmtId="9" fontId="11" fillId="3" borderId="64" xfId="29" applyFont="1" applyFill="1" applyBorder="1" applyAlignment="1">
      <alignment horizontal="right"/>
    </xf>
    <xf numFmtId="9" fontId="11" fillId="3" borderId="75" xfId="29" applyFont="1" applyFill="1" applyBorder="1" applyAlignment="1">
      <alignment horizontal="right"/>
    </xf>
    <xf numFmtId="9" fontId="11" fillId="3" borderId="66" xfId="29" applyFont="1" applyFill="1" applyBorder="1" applyAlignment="1">
      <alignment horizontal="right"/>
    </xf>
    <xf numFmtId="182" fontId="11" fillId="3" borderId="84" xfId="0" applyNumberFormat="1" applyFont="1" applyFill="1" applyBorder="1" applyAlignment="1">
      <alignment horizontal="right"/>
    </xf>
    <xf numFmtId="182" fontId="11" fillId="3" borderId="85" xfId="0" applyNumberFormat="1" applyFont="1" applyFill="1" applyBorder="1" applyAlignment="1">
      <alignment horizontal="right"/>
    </xf>
    <xf numFmtId="182" fontId="11" fillId="3" borderId="86" xfId="0" applyNumberFormat="1" applyFont="1" applyFill="1" applyBorder="1" applyAlignment="1">
      <alignment horizontal="right"/>
    </xf>
    <xf numFmtId="0" fontId="11" fillId="10" borderId="59" xfId="0" applyFont="1" applyFill="1" applyBorder="1" applyAlignment="1">
      <alignment vertical="top"/>
    </xf>
    <xf numFmtId="168" fontId="9" fillId="13" borderId="19" xfId="0" applyNumberFormat="1" applyFont="1" applyFill="1" applyBorder="1" applyAlignment="1">
      <alignment horizontal="right"/>
    </xf>
    <xf numFmtId="168" fontId="9" fillId="13" borderId="56" xfId="0" applyNumberFormat="1" applyFont="1" applyFill="1" applyBorder="1" applyAlignment="1">
      <alignment horizontal="right"/>
    </xf>
    <xf numFmtId="168" fontId="9" fillId="13" borderId="57" xfId="0" applyNumberFormat="1" applyFont="1" applyFill="1" applyBorder="1" applyAlignment="1">
      <alignment horizontal="right"/>
    </xf>
    <xf numFmtId="44" fontId="1" fillId="0" borderId="0" xfId="28" applyFont="1" applyAlignment="1">
      <alignment vertical="top"/>
    </xf>
    <xf numFmtId="168" fontId="1" fillId="0" borderId="0" xfId="0" applyNumberFormat="1" applyFont="1" applyAlignment="1">
      <alignment vertical="top"/>
    </xf>
    <xf numFmtId="0" fontId="11" fillId="12" borderId="31" xfId="0" applyFont="1" applyFill="1" applyBorder="1" applyAlignment="1">
      <alignment vertical="top"/>
    </xf>
    <xf numFmtId="0" fontId="11" fillId="12" borderId="32" xfId="0" applyFont="1" applyFill="1" applyBorder="1" applyAlignment="1">
      <alignment vertical="top"/>
    </xf>
    <xf numFmtId="9" fontId="9" fillId="3" borderId="30" xfId="29" applyFont="1" applyFill="1" applyBorder="1" applyAlignment="1">
      <alignment horizontal="right"/>
    </xf>
    <xf numFmtId="9" fontId="11" fillId="12" borderId="32" xfId="0" applyNumberFormat="1" applyFont="1" applyFill="1" applyBorder="1" applyAlignment="1">
      <alignment vertical="top"/>
    </xf>
    <xf numFmtId="44" fontId="9" fillId="12" borderId="82" xfId="28" applyFont="1" applyFill="1" applyBorder="1" applyAlignment="1">
      <alignment vertical="top"/>
    </xf>
    <xf numFmtId="44" fontId="9" fillId="12" borderId="30" xfId="28" applyFont="1" applyFill="1" applyBorder="1" applyAlignment="1">
      <alignment vertical="top"/>
    </xf>
    <xf numFmtId="44" fontId="9" fillId="12" borderId="38" xfId="28" applyFont="1" applyFill="1" applyBorder="1" applyAlignment="1">
      <alignment vertical="top"/>
    </xf>
    <xf numFmtId="0" fontId="11" fillId="12" borderId="60" xfId="0" applyFont="1" applyFill="1" applyBorder="1" applyAlignment="1">
      <alignment vertical="top"/>
    </xf>
    <xf numFmtId="0" fontId="11" fillId="12" borderId="2" xfId="0" applyFont="1" applyFill="1" applyBorder="1" applyAlignment="1">
      <alignment vertical="top"/>
    </xf>
    <xf numFmtId="9" fontId="9" fillId="3" borderId="10" xfId="29" applyFont="1" applyFill="1" applyBorder="1" applyAlignment="1">
      <alignment horizontal="right"/>
    </xf>
    <xf numFmtId="9" fontId="11" fillId="12" borderId="2" xfId="0" applyNumberFormat="1" applyFont="1" applyFill="1" applyBorder="1" applyAlignment="1">
      <alignment vertical="top"/>
    </xf>
    <xf numFmtId="44" fontId="9" fillId="12" borderId="35" xfId="28" applyFont="1" applyFill="1" applyBorder="1" applyAlignment="1">
      <alignment vertical="top"/>
    </xf>
    <xf numFmtId="44" fontId="9" fillId="12" borderId="10" xfId="28" applyFont="1" applyFill="1" applyBorder="1" applyAlignment="1">
      <alignment vertical="top"/>
    </xf>
    <xf numFmtId="44" fontId="9" fillId="12" borderId="34" xfId="28" applyFont="1" applyFill="1" applyBorder="1" applyAlignment="1">
      <alignment vertical="top"/>
    </xf>
    <xf numFmtId="0" fontId="11" fillId="12" borderId="61" xfId="0" applyFont="1" applyFill="1" applyBorder="1" applyAlignment="1">
      <alignment vertical="top"/>
    </xf>
    <xf numFmtId="0" fontId="11" fillId="12" borderId="62" xfId="0" applyFont="1" applyFill="1" applyBorder="1" applyAlignment="1">
      <alignment vertical="top"/>
    </xf>
    <xf numFmtId="9" fontId="9" fillId="3" borderId="29" xfId="29" applyFont="1" applyFill="1" applyBorder="1" applyAlignment="1">
      <alignment horizontal="right"/>
    </xf>
    <xf numFmtId="9" fontId="11" fillId="12" borderId="62" xfId="0" applyNumberFormat="1" applyFont="1" applyFill="1" applyBorder="1" applyAlignment="1">
      <alignment vertical="top"/>
    </xf>
    <xf numFmtId="44" fontId="9" fillId="12" borderId="67" xfId="28" applyFont="1" applyFill="1" applyBorder="1" applyAlignment="1">
      <alignment vertical="top"/>
    </xf>
    <xf numFmtId="44" fontId="9" fillId="12" borderId="29" xfId="28" applyFont="1" applyFill="1" applyBorder="1" applyAlignment="1">
      <alignment vertical="top"/>
    </xf>
    <xf numFmtId="44" fontId="9" fillId="12" borderId="36" xfId="28" applyFont="1" applyFill="1" applyBorder="1" applyAlignment="1">
      <alignment vertical="top"/>
    </xf>
    <xf numFmtId="0" fontId="11" fillId="4" borderId="0" xfId="0" applyFont="1" applyFill="1" applyProtection="1">
      <protection locked="0"/>
    </xf>
    <xf numFmtId="0" fontId="11" fillId="3" borderId="0" xfId="0" applyFont="1" applyFill="1" applyProtection="1">
      <protection locked="0"/>
    </xf>
    <xf numFmtId="0" fontId="64" fillId="0" borderId="0" xfId="0" applyFont="1"/>
    <xf numFmtId="0" fontId="10" fillId="0" borderId="0" xfId="0" applyFont="1" applyAlignment="1">
      <alignment horizontal="right"/>
    </xf>
    <xf numFmtId="184" fontId="9" fillId="4" borderId="26" xfId="0" applyNumberFormat="1" applyFont="1" applyFill="1" applyBorder="1" applyAlignment="1">
      <alignment horizontal="center"/>
    </xf>
    <xf numFmtId="0" fontId="3" fillId="5" borderId="12" xfId="0" applyFont="1" applyFill="1" applyBorder="1" applyAlignment="1" applyProtection="1">
      <alignment wrapText="1"/>
      <protection locked="0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168" fontId="9" fillId="2" borderId="12" xfId="0" applyNumberFormat="1" applyFont="1" applyFill="1" applyBorder="1" applyAlignment="1" applyProtection="1">
      <alignment horizontal="center" wrapText="1"/>
      <protection locked="0"/>
    </xf>
    <xf numFmtId="168" fontId="9" fillId="2" borderId="13" xfId="0" applyNumberFormat="1" applyFont="1" applyFill="1" applyBorder="1" applyAlignment="1" applyProtection="1">
      <alignment horizontal="center" wrapText="1"/>
      <protection locked="0"/>
    </xf>
    <xf numFmtId="168" fontId="9" fillId="6" borderId="12" xfId="0" applyNumberFormat="1" applyFont="1" applyFill="1" applyBorder="1" applyAlignment="1">
      <alignment horizontal="center" wrapText="1"/>
    </xf>
    <xf numFmtId="168" fontId="9" fillId="6" borderId="13" xfId="0" applyNumberFormat="1" applyFont="1" applyFill="1" applyBorder="1" applyAlignment="1">
      <alignment horizontal="center" wrapText="1"/>
    </xf>
    <xf numFmtId="0" fontId="5" fillId="5" borderId="10" xfId="0" applyFont="1" applyFill="1" applyBorder="1" applyAlignment="1" applyProtection="1">
      <protection locked="0"/>
    </xf>
    <xf numFmtId="166" fontId="9" fillId="6" borderId="12" xfId="0" applyNumberFormat="1" applyFont="1" applyFill="1" applyBorder="1" applyAlignment="1">
      <alignment horizontal="center"/>
    </xf>
    <xf numFmtId="166" fontId="9" fillId="6" borderId="11" xfId="0" applyNumberFormat="1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 vertical="center" wrapText="1"/>
    </xf>
    <xf numFmtId="0" fontId="28" fillId="10" borderId="13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168" fontId="9" fillId="2" borderId="9" xfId="0" applyNumberFormat="1" applyFont="1" applyFill="1" applyBorder="1" applyAlignment="1" applyProtection="1">
      <alignment horizontal="center"/>
      <protection locked="0"/>
    </xf>
    <xf numFmtId="168" fontId="9" fillId="2" borderId="8" xfId="0" applyNumberFormat="1" applyFont="1" applyFill="1" applyBorder="1" applyAlignment="1" applyProtection="1">
      <alignment horizontal="center"/>
      <protection locked="0"/>
    </xf>
    <xf numFmtId="0" fontId="22" fillId="5" borderId="12" xfId="0" applyFont="1" applyFill="1" applyBorder="1" applyAlignment="1">
      <alignment horizontal="center" wrapText="1"/>
    </xf>
    <xf numFmtId="0" fontId="22" fillId="5" borderId="11" xfId="0" applyFont="1" applyFill="1" applyBorder="1" applyAlignment="1">
      <alignment horizontal="center" wrapText="1"/>
    </xf>
    <xf numFmtId="0" fontId="17" fillId="2" borderId="12" xfId="23" applyFont="1" applyFill="1" applyBorder="1" applyAlignment="1" applyProtection="1">
      <alignment horizontal="left"/>
      <protection locked="0"/>
    </xf>
    <xf numFmtId="0" fontId="17" fillId="2" borderId="11" xfId="23" applyFont="1" applyFill="1" applyBorder="1" applyAlignment="1" applyProtection="1">
      <alignment horizontal="left"/>
      <protection locked="0"/>
    </xf>
    <xf numFmtId="0" fontId="17" fillId="2" borderId="13" xfId="23" applyFont="1" applyFill="1" applyBorder="1" applyAlignment="1" applyProtection="1">
      <alignment horizontal="left"/>
      <protection locked="0"/>
    </xf>
    <xf numFmtId="14" fontId="17" fillId="2" borderId="12" xfId="23" applyNumberFormat="1" applyFont="1" applyFill="1" applyBorder="1" applyAlignment="1" applyProtection="1">
      <alignment horizontal="left"/>
      <protection locked="0"/>
    </xf>
    <xf numFmtId="14" fontId="17" fillId="2" borderId="11" xfId="23" applyNumberFormat="1" applyFont="1" applyFill="1" applyBorder="1" applyAlignment="1" applyProtection="1">
      <alignment horizontal="left"/>
      <protection locked="0"/>
    </xf>
    <xf numFmtId="14" fontId="17" fillId="2" borderId="13" xfId="23" applyNumberFormat="1" applyFont="1" applyFill="1" applyBorder="1" applyAlignment="1" applyProtection="1">
      <alignment horizontal="left"/>
      <protection locked="0"/>
    </xf>
    <xf numFmtId="0" fontId="17" fillId="2" borderId="12" xfId="23" applyFont="1" applyFill="1" applyBorder="1" applyAlignment="1" applyProtection="1">
      <alignment horizontal="center"/>
      <protection locked="0"/>
    </xf>
    <xf numFmtId="0" fontId="17" fillId="2" borderId="11" xfId="23" applyFont="1" applyFill="1" applyBorder="1" applyAlignment="1" applyProtection="1">
      <alignment horizontal="center"/>
      <protection locked="0"/>
    </xf>
    <xf numFmtId="0" fontId="17" fillId="2" borderId="13" xfId="23" applyFont="1" applyFill="1" applyBorder="1" applyAlignment="1" applyProtection="1">
      <alignment horizontal="center"/>
      <protection locked="0"/>
    </xf>
    <xf numFmtId="0" fontId="22" fillId="10" borderId="12" xfId="0" applyFont="1" applyFill="1" applyBorder="1" applyAlignment="1">
      <alignment horizontal="center" vertical="center" wrapText="1"/>
    </xf>
    <xf numFmtId="0" fontId="22" fillId="10" borderId="11" xfId="0" applyFont="1" applyFill="1" applyBorder="1" applyAlignment="1">
      <alignment horizontal="center" vertical="center" wrapText="1"/>
    </xf>
    <xf numFmtId="14" fontId="17" fillId="2" borderId="12" xfId="23" applyNumberFormat="1" applyFont="1" applyFill="1" applyBorder="1" applyAlignment="1" applyProtection="1">
      <alignment horizontal="center"/>
      <protection locked="0"/>
    </xf>
    <xf numFmtId="14" fontId="17" fillId="2" borderId="11" xfId="23" applyNumberFormat="1" applyFont="1" applyFill="1" applyBorder="1" applyAlignment="1" applyProtection="1">
      <alignment horizontal="center"/>
      <protection locked="0"/>
    </xf>
    <xf numFmtId="14" fontId="17" fillId="2" borderId="13" xfId="23" applyNumberFormat="1" applyFont="1" applyFill="1" applyBorder="1" applyAlignment="1" applyProtection="1">
      <alignment horizontal="center"/>
      <protection locked="0"/>
    </xf>
    <xf numFmtId="0" fontId="17" fillId="2" borderId="12" xfId="23" applyFont="1" applyFill="1" applyBorder="1" applyAlignment="1" applyProtection="1">
      <alignment horizontal="left" vertical="top"/>
      <protection locked="0"/>
    </xf>
    <xf numFmtId="0" fontId="21" fillId="2" borderId="11" xfId="23" applyFont="1" applyFill="1" applyBorder="1" applyAlignment="1" applyProtection="1">
      <alignment horizontal="left" vertical="top"/>
      <protection locked="0"/>
    </xf>
    <xf numFmtId="0" fontId="21" fillId="2" borderId="13" xfId="23" applyFont="1" applyFill="1" applyBorder="1" applyAlignment="1" applyProtection="1">
      <alignment horizontal="left" vertical="top"/>
      <protection locked="0"/>
    </xf>
    <xf numFmtId="0" fontId="17" fillId="2" borderId="12" xfId="23" applyFont="1" applyFill="1" applyBorder="1" applyAlignment="1" applyProtection="1">
      <alignment vertical="center"/>
      <protection locked="0"/>
    </xf>
    <xf numFmtId="0" fontId="21" fillId="2" borderId="11" xfId="23" applyFont="1" applyFill="1" applyBorder="1" applyAlignment="1" applyProtection="1">
      <alignment vertical="center"/>
      <protection locked="0"/>
    </xf>
    <xf numFmtId="0" fontId="21" fillId="2" borderId="13" xfId="23" applyFont="1" applyFill="1" applyBorder="1" applyAlignment="1" applyProtection="1">
      <alignment vertical="center"/>
      <protection locked="0"/>
    </xf>
    <xf numFmtId="0" fontId="12" fillId="10" borderId="12" xfId="0" applyFont="1" applyFill="1" applyBorder="1" applyAlignment="1" applyProtection="1">
      <alignment horizontal="left" vertical="center" wrapText="1"/>
      <protection locked="0"/>
    </xf>
    <xf numFmtId="0" fontId="12" fillId="10" borderId="11" xfId="0" applyFont="1" applyFill="1" applyBorder="1" applyAlignment="1" applyProtection="1">
      <alignment horizontal="left" vertical="center" wrapText="1"/>
      <protection locked="0"/>
    </xf>
    <xf numFmtId="0" fontId="12" fillId="10" borderId="13" xfId="0" applyFont="1" applyFill="1" applyBorder="1" applyAlignment="1" applyProtection="1">
      <alignment horizontal="left" vertical="center" wrapText="1"/>
      <protection locked="0"/>
    </xf>
    <xf numFmtId="0" fontId="12" fillId="9" borderId="12" xfId="0" applyFont="1" applyFill="1" applyBorder="1" applyAlignment="1" applyProtection="1">
      <alignment horizontal="center" vertical="center"/>
    </xf>
    <xf numFmtId="0" fontId="12" fillId="9" borderId="11" xfId="0" applyFont="1" applyFill="1" applyBorder="1" applyAlignment="1" applyProtection="1">
      <alignment horizontal="center" vertical="center"/>
    </xf>
    <xf numFmtId="0" fontId="12" fillId="9" borderId="13" xfId="0" applyFont="1" applyFill="1" applyBorder="1" applyAlignment="1" applyProtection="1">
      <alignment horizontal="center" vertical="center"/>
    </xf>
    <xf numFmtId="0" fontId="17" fillId="2" borderId="12" xfId="23" applyFont="1" applyFill="1" applyBorder="1" applyAlignment="1" applyProtection="1">
      <protection locked="0"/>
    </xf>
    <xf numFmtId="0" fontId="17" fillId="2" borderId="11" xfId="23" applyFont="1" applyFill="1" applyBorder="1" applyAlignment="1" applyProtection="1">
      <protection locked="0"/>
    </xf>
    <xf numFmtId="0" fontId="17" fillId="2" borderId="13" xfId="23" applyFont="1" applyFill="1" applyBorder="1" applyAlignment="1" applyProtection="1">
      <protection locked="0"/>
    </xf>
    <xf numFmtId="0" fontId="3" fillId="5" borderId="12" xfId="0" applyFont="1" applyFill="1" applyBorder="1" applyAlignment="1" applyProtection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168" fontId="9" fillId="6" borderId="12" xfId="0" applyNumberFormat="1" applyFont="1" applyFill="1" applyBorder="1" applyAlignment="1" applyProtection="1">
      <alignment horizontal="center" wrapText="1"/>
    </xf>
    <xf numFmtId="0" fontId="14" fillId="5" borderId="0" xfId="23" applyFont="1" applyFill="1" applyAlignment="1" applyProtection="1">
      <alignment horizontal="center"/>
    </xf>
    <xf numFmtId="14" fontId="8" fillId="2" borderId="12" xfId="23" applyNumberFormat="1" applyFont="1" applyFill="1" applyBorder="1" applyAlignment="1" applyProtection="1">
      <alignment horizontal="left" vertical="center"/>
      <protection locked="0"/>
    </xf>
    <xf numFmtId="0" fontId="21" fillId="2" borderId="11" xfId="23" applyFill="1" applyBorder="1" applyAlignment="1" applyProtection="1">
      <alignment horizontal="left" vertical="center"/>
      <protection locked="0"/>
    </xf>
    <xf numFmtId="0" fontId="21" fillId="2" borderId="13" xfId="23" applyFill="1" applyBorder="1" applyAlignment="1" applyProtection="1">
      <alignment horizontal="left" vertical="center"/>
      <protection locked="0"/>
    </xf>
    <xf numFmtId="0" fontId="8" fillId="2" borderId="12" xfId="23" applyFont="1" applyFill="1" applyBorder="1" applyAlignment="1" applyProtection="1">
      <alignment horizontal="left"/>
      <protection locked="0"/>
    </xf>
    <xf numFmtId="0" fontId="8" fillId="2" borderId="11" xfId="23" applyFont="1" applyFill="1" applyBorder="1" applyAlignment="1" applyProtection="1">
      <alignment horizontal="left"/>
      <protection locked="0"/>
    </xf>
    <xf numFmtId="0" fontId="8" fillId="2" borderId="13" xfId="23" applyFont="1" applyFill="1" applyBorder="1" applyAlignment="1" applyProtection="1">
      <alignment horizontal="left"/>
      <protection locked="0"/>
    </xf>
    <xf numFmtId="0" fontId="12" fillId="9" borderId="12" xfId="23" applyFont="1" applyFill="1" applyBorder="1" applyAlignment="1" applyProtection="1">
      <alignment horizontal="center" vertical="center"/>
    </xf>
    <xf numFmtId="0" fontId="12" fillId="9" borderId="11" xfId="23" applyFont="1" applyFill="1" applyBorder="1" applyAlignment="1" applyProtection="1">
      <alignment horizontal="center" vertical="center"/>
    </xf>
    <xf numFmtId="0" fontId="12" fillId="9" borderId="13" xfId="23" applyFont="1" applyFill="1" applyBorder="1" applyAlignment="1" applyProtection="1">
      <alignment horizontal="center" vertical="center"/>
    </xf>
    <xf numFmtId="0" fontId="3" fillId="5" borderId="12" xfId="23" applyFont="1" applyFill="1" applyBorder="1" applyAlignment="1" applyProtection="1">
      <alignment horizontal="center" vertical="center"/>
    </xf>
    <xf numFmtId="0" fontId="3" fillId="5" borderId="11" xfId="23" applyFont="1" applyFill="1" applyBorder="1" applyAlignment="1" applyProtection="1">
      <alignment horizontal="center" vertical="center"/>
    </xf>
    <xf numFmtId="0" fontId="3" fillId="5" borderId="13" xfId="23" applyFont="1" applyFill="1" applyBorder="1" applyAlignment="1" applyProtection="1">
      <alignment horizontal="center" vertical="center"/>
    </xf>
    <xf numFmtId="168" fontId="23" fillId="0" borderId="12" xfId="0" applyNumberFormat="1" applyFont="1" applyBorder="1" applyAlignment="1" applyProtection="1">
      <alignment horizontal="center"/>
      <protection locked="0"/>
    </xf>
    <xf numFmtId="168" fontId="23" fillId="0" borderId="11" xfId="0" applyNumberFormat="1" applyFont="1" applyBorder="1" applyAlignment="1" applyProtection="1">
      <alignment horizontal="center"/>
      <protection locked="0"/>
    </xf>
    <xf numFmtId="168" fontId="23" fillId="0" borderId="13" xfId="0" applyNumberFormat="1" applyFont="1" applyBorder="1" applyAlignment="1" applyProtection="1">
      <alignment horizontal="center"/>
      <protection locked="0"/>
    </xf>
    <xf numFmtId="179" fontId="17" fillId="2" borderId="12" xfId="0" applyNumberFormat="1" applyFont="1" applyFill="1" applyBorder="1" applyAlignment="1" applyProtection="1">
      <alignment horizontal="center"/>
      <protection locked="0"/>
    </xf>
    <xf numFmtId="179" fontId="17" fillId="2" borderId="11" xfId="0" applyNumberFormat="1" applyFont="1" applyFill="1" applyBorder="1" applyAlignment="1" applyProtection="1">
      <alignment horizontal="center"/>
      <protection locked="0"/>
    </xf>
    <xf numFmtId="179" fontId="17" fillId="2" borderId="13" xfId="0" applyNumberFormat="1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5" fillId="5" borderId="10" xfId="0" applyFont="1" applyFill="1" applyBorder="1" applyAlignment="1" applyProtection="1"/>
    <xf numFmtId="166" fontId="9" fillId="6" borderId="12" xfId="0" applyNumberFormat="1" applyFont="1" applyFill="1" applyBorder="1" applyAlignment="1" applyProtection="1">
      <alignment horizontal="center"/>
    </xf>
    <xf numFmtId="166" fontId="9" fillId="6" borderId="11" xfId="0" applyNumberFormat="1" applyFont="1" applyFill="1" applyBorder="1" applyAlignment="1" applyProtection="1">
      <alignment horizontal="center"/>
    </xf>
    <xf numFmtId="168" fontId="9" fillId="6" borderId="12" xfId="0" applyNumberFormat="1" applyFont="1" applyFill="1" applyBorder="1" applyAlignment="1">
      <alignment horizontal="center"/>
    </xf>
    <xf numFmtId="168" fontId="9" fillId="6" borderId="11" xfId="0" applyNumberFormat="1" applyFont="1" applyFill="1" applyBorder="1" applyAlignment="1">
      <alignment horizontal="center"/>
    </xf>
    <xf numFmtId="1" fontId="1" fillId="3" borderId="12" xfId="30" applyNumberFormat="1" applyFill="1" applyBorder="1" applyAlignment="1">
      <alignment horizontal="center" vertical="center"/>
    </xf>
    <xf numFmtId="0" fontId="1" fillId="3" borderId="13" xfId="30" applyFill="1" applyBorder="1" applyAlignment="1">
      <alignment horizontal="center" vertical="center"/>
    </xf>
    <xf numFmtId="183" fontId="9" fillId="4" borderId="12" xfId="30" applyNumberFormat="1" applyFont="1" applyFill="1" applyBorder="1" applyAlignment="1">
      <alignment horizontal="center" vertical="center"/>
    </xf>
    <xf numFmtId="183" fontId="9" fillId="4" borderId="13" xfId="30" applyNumberFormat="1" applyFont="1" applyFill="1" applyBorder="1" applyAlignment="1">
      <alignment horizontal="center" vertical="center"/>
    </xf>
    <xf numFmtId="0" fontId="23" fillId="6" borderId="12" xfId="0" applyFont="1" applyFill="1" applyBorder="1"/>
    <xf numFmtId="0" fontId="23" fillId="6" borderId="11" xfId="0" applyFont="1" applyFill="1" applyBorder="1"/>
    <xf numFmtId="0" fontId="23" fillId="6" borderId="13" xfId="0" applyFont="1" applyFill="1" applyBorder="1"/>
    <xf numFmtId="0" fontId="9" fillId="9" borderId="12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/>
    </xf>
    <xf numFmtId="183" fontId="9" fillId="3" borderId="12" xfId="30" applyNumberFormat="1" applyFont="1" applyFill="1" applyBorder="1" applyAlignment="1">
      <alignment horizontal="center" vertical="center"/>
    </xf>
    <xf numFmtId="183" fontId="9" fillId="3" borderId="13" xfId="30" applyNumberFormat="1" applyFont="1" applyFill="1" applyBorder="1" applyAlignment="1">
      <alignment horizontal="center" vertical="center"/>
    </xf>
    <xf numFmtId="180" fontId="62" fillId="7" borderId="47" xfId="30" applyNumberFormat="1" applyFont="1" applyFill="1" applyBorder="1" applyAlignment="1">
      <alignment horizontal="center" vertical="center"/>
    </xf>
    <xf numFmtId="180" fontId="62" fillId="7" borderId="49" xfId="30" applyNumberFormat="1" applyFont="1" applyFill="1" applyBorder="1" applyAlignment="1">
      <alignment horizontal="center" vertical="center"/>
    </xf>
    <xf numFmtId="0" fontId="9" fillId="10" borderId="10" xfId="30" applyFont="1" applyFill="1" applyBorder="1" applyAlignment="1">
      <alignment horizontal="center" vertical="center"/>
    </xf>
    <xf numFmtId="183" fontId="9" fillId="3" borderId="3" xfId="30" applyNumberFormat="1" applyFont="1" applyFill="1" applyBorder="1" applyAlignment="1">
      <alignment horizontal="center" vertical="center"/>
    </xf>
    <xf numFmtId="183" fontId="9" fillId="3" borderId="25" xfId="30" applyNumberFormat="1" applyFont="1" applyFill="1" applyBorder="1" applyAlignment="1">
      <alignment horizontal="center" vertical="center"/>
    </xf>
    <xf numFmtId="0" fontId="9" fillId="10" borderId="43" xfId="30" applyFont="1" applyFill="1" applyBorder="1" applyAlignment="1" applyProtection="1">
      <alignment horizontal="center" vertical="center" wrapText="1"/>
      <protection locked="0"/>
    </xf>
    <xf numFmtId="0" fontId="1" fillId="10" borderId="26" xfId="30" applyFill="1" applyBorder="1" applyAlignment="1">
      <alignment horizontal="center" vertical="center" wrapText="1"/>
    </xf>
    <xf numFmtId="0" fontId="7" fillId="10" borderId="10" xfId="30" applyFont="1" applyFill="1" applyBorder="1" applyAlignment="1" applyProtection="1">
      <alignment horizontal="center" vertical="center"/>
      <protection locked="0"/>
    </xf>
    <xf numFmtId="169" fontId="7" fillId="10" borderId="10" xfId="30" applyNumberFormat="1" applyFont="1" applyFill="1" applyBorder="1" applyAlignment="1" applyProtection="1">
      <alignment horizontal="center" vertical="center" wrapText="1"/>
      <protection locked="0"/>
    </xf>
    <xf numFmtId="169" fontId="7" fillId="10" borderId="34" xfId="30" applyNumberFormat="1" applyFont="1" applyFill="1" applyBorder="1" applyAlignment="1" applyProtection="1">
      <alignment horizontal="center" vertical="center" wrapText="1"/>
      <protection locked="0"/>
    </xf>
    <xf numFmtId="0" fontId="23" fillId="6" borderId="12" xfId="7" applyFont="1" applyFill="1" applyBorder="1" applyAlignment="1">
      <alignment horizontal="left"/>
    </xf>
    <xf numFmtId="0" fontId="23" fillId="6" borderId="11" xfId="7" applyFont="1" applyFill="1" applyBorder="1" applyAlignment="1">
      <alignment horizontal="left"/>
    </xf>
    <xf numFmtId="0" fontId="23" fillId="6" borderId="13" xfId="7" applyFont="1" applyFill="1" applyBorder="1" applyAlignment="1">
      <alignment horizontal="left"/>
    </xf>
    <xf numFmtId="0" fontId="9" fillId="9" borderId="12" xfId="7" applyFont="1" applyFill="1" applyBorder="1" applyAlignment="1">
      <alignment horizontal="center" vertical="center"/>
    </xf>
    <xf numFmtId="0" fontId="9" fillId="9" borderId="11" xfId="7" applyFont="1" applyFill="1" applyBorder="1" applyAlignment="1">
      <alignment horizontal="center" vertical="center"/>
    </xf>
    <xf numFmtId="0" fontId="9" fillId="9" borderId="13" xfId="7" applyFont="1" applyFill="1" applyBorder="1" applyAlignment="1">
      <alignment horizontal="center" vertical="center"/>
    </xf>
    <xf numFmtId="0" fontId="9" fillId="10" borderId="12" xfId="7" applyFont="1" applyFill="1" applyBorder="1" applyAlignment="1">
      <alignment horizontal="left" vertical="center"/>
    </xf>
    <xf numFmtId="0" fontId="9" fillId="10" borderId="11" xfId="7" applyFont="1" applyFill="1" applyBorder="1" applyAlignment="1">
      <alignment horizontal="left" vertical="center"/>
    </xf>
    <xf numFmtId="0" fontId="9" fillId="10" borderId="13" xfId="7" applyFont="1" applyFill="1" applyBorder="1" applyAlignment="1">
      <alignment horizontal="left" vertical="center"/>
    </xf>
    <xf numFmtId="0" fontId="7" fillId="10" borderId="9" xfId="1" applyFont="1" applyFill="1" applyBorder="1" applyAlignment="1" applyProtection="1">
      <alignment horizontal="center" vertical="center" wrapText="1"/>
      <protection locked="0"/>
    </xf>
    <xf numFmtId="0" fontId="7" fillId="10" borderId="28" xfId="1" applyFont="1" applyFill="1" applyBorder="1" applyAlignment="1" applyProtection="1">
      <alignment horizontal="center" vertical="center" wrapText="1"/>
      <protection locked="0"/>
    </xf>
    <xf numFmtId="0" fontId="7" fillId="10" borderId="3" xfId="1" applyFont="1" applyFill="1" applyBorder="1" applyAlignment="1" applyProtection="1">
      <alignment horizontal="center" vertical="center" wrapText="1"/>
      <protection locked="0"/>
    </xf>
    <xf numFmtId="0" fontId="7" fillId="10" borderId="25" xfId="1" applyFont="1" applyFill="1" applyBorder="1" applyAlignment="1" applyProtection="1">
      <alignment horizontal="center" vertical="center" wrapText="1"/>
      <protection locked="0"/>
    </xf>
    <xf numFmtId="0" fontId="7" fillId="10" borderId="7" xfId="1" applyFont="1" applyFill="1" applyBorder="1" applyAlignment="1" applyProtection="1">
      <alignment horizontal="center" vertical="center" wrapText="1"/>
      <protection locked="0"/>
    </xf>
    <xf numFmtId="0" fontId="7" fillId="10" borderId="1" xfId="1" applyFont="1" applyFill="1" applyBorder="1" applyAlignment="1" applyProtection="1">
      <alignment horizontal="center" vertical="center" wrapText="1"/>
      <protection locked="0"/>
    </xf>
    <xf numFmtId="0" fontId="7" fillId="10" borderId="9" xfId="7" applyFont="1" applyFill="1" applyBorder="1" applyAlignment="1">
      <alignment horizontal="center" vertical="center"/>
    </xf>
    <xf numFmtId="0" fontId="7" fillId="10" borderId="8" xfId="7" applyFont="1" applyFill="1" applyBorder="1" applyAlignment="1">
      <alignment horizontal="center" vertical="center"/>
    </xf>
    <xf numFmtId="0" fontId="7" fillId="10" borderId="28" xfId="7" applyFont="1" applyFill="1" applyBorder="1" applyAlignment="1">
      <alignment horizontal="center" vertical="center"/>
    </xf>
    <xf numFmtId="0" fontId="7" fillId="10" borderId="3" xfId="7" applyFont="1" applyFill="1" applyBorder="1" applyAlignment="1">
      <alignment horizontal="center" vertical="center"/>
    </xf>
    <xf numFmtId="0" fontId="7" fillId="10" borderId="2" xfId="7" applyFont="1" applyFill="1" applyBorder="1" applyAlignment="1">
      <alignment horizontal="center" vertical="center"/>
    </xf>
    <xf numFmtId="0" fontId="7" fillId="10" borderId="25" xfId="7" applyFont="1" applyFill="1" applyBorder="1" applyAlignment="1">
      <alignment horizontal="center" vertical="center"/>
    </xf>
    <xf numFmtId="0" fontId="23" fillId="6" borderId="12" xfId="23" applyFont="1" applyFill="1" applyBorder="1" applyAlignment="1">
      <alignment horizontal="left"/>
    </xf>
    <xf numFmtId="0" fontId="23" fillId="6" borderId="11" xfId="23" applyFont="1" applyFill="1" applyBorder="1" applyAlignment="1">
      <alignment horizontal="left"/>
    </xf>
    <xf numFmtId="0" fontId="23" fillId="6" borderId="13" xfId="23" applyFont="1" applyFill="1" applyBorder="1" applyAlignment="1">
      <alignment horizontal="left"/>
    </xf>
    <xf numFmtId="10" fontId="3" fillId="6" borderId="12" xfId="7" applyNumberFormat="1" applyFill="1" applyBorder="1" applyAlignment="1">
      <alignment horizontal="center"/>
    </xf>
    <xf numFmtId="10" fontId="3" fillId="6" borderId="13" xfId="7" applyNumberFormat="1" applyFill="1" applyBorder="1" applyAlignment="1">
      <alignment horizontal="center"/>
    </xf>
    <xf numFmtId="10" fontId="11" fillId="4" borderId="12" xfId="24" applyNumberFormat="1" applyFont="1" applyFill="1" applyBorder="1" applyAlignment="1" applyProtection="1">
      <alignment horizontal="center"/>
      <protection hidden="1"/>
    </xf>
    <xf numFmtId="10" fontId="11" fillId="4" borderId="13" xfId="24" applyNumberFormat="1" applyFont="1" applyFill="1" applyBorder="1" applyAlignment="1" applyProtection="1">
      <alignment horizontal="center"/>
      <protection hidden="1"/>
    </xf>
    <xf numFmtId="0" fontId="23" fillId="6" borderId="12" xfId="25" applyFont="1" applyFill="1" applyBorder="1" applyAlignment="1">
      <alignment horizontal="left"/>
    </xf>
    <xf numFmtId="0" fontId="23" fillId="6" borderId="11" xfId="25" applyFont="1" applyFill="1" applyBorder="1" applyAlignment="1">
      <alignment horizontal="left"/>
    </xf>
    <xf numFmtId="0" fontId="23" fillId="6" borderId="13" xfId="25" applyFont="1" applyFill="1" applyBorder="1" applyAlignment="1">
      <alignment horizontal="left"/>
    </xf>
    <xf numFmtId="0" fontId="12" fillId="9" borderId="12" xfId="25" applyFont="1" applyFill="1" applyBorder="1" applyAlignment="1">
      <alignment horizontal="left" vertical="center"/>
    </xf>
    <xf numFmtId="0" fontId="12" fillId="9" borderId="11" xfId="25" applyFont="1" applyFill="1" applyBorder="1" applyAlignment="1">
      <alignment horizontal="left" vertical="center"/>
    </xf>
    <xf numFmtId="0" fontId="12" fillId="9" borderId="13" xfId="25" applyFont="1" applyFill="1" applyBorder="1" applyAlignment="1">
      <alignment horizontal="left" vertical="center"/>
    </xf>
    <xf numFmtId="0" fontId="9" fillId="10" borderId="12" xfId="24" applyFont="1" applyFill="1" applyBorder="1" applyAlignment="1">
      <alignment horizontal="center" vertical="center"/>
    </xf>
    <xf numFmtId="0" fontId="9" fillId="10" borderId="11" xfId="24" applyFont="1" applyFill="1" applyBorder="1" applyAlignment="1">
      <alignment horizontal="center" vertical="center"/>
    </xf>
    <xf numFmtId="0" fontId="9" fillId="10" borderId="13" xfId="24" applyFont="1" applyFill="1" applyBorder="1" applyAlignment="1">
      <alignment horizontal="center" vertical="center"/>
    </xf>
    <xf numFmtId="1" fontId="11" fillId="3" borderId="12" xfId="1" applyNumberFormat="1" applyFont="1" applyFill="1" applyBorder="1" applyAlignment="1">
      <alignment horizontal="center"/>
    </xf>
    <xf numFmtId="0" fontId="11" fillId="3" borderId="13" xfId="1" applyFont="1" applyFill="1" applyBorder="1" applyAlignment="1">
      <alignment horizontal="center"/>
    </xf>
    <xf numFmtId="0" fontId="11" fillId="3" borderId="12" xfId="1" applyFont="1" applyFill="1" applyBorder="1" applyAlignment="1">
      <alignment horizontal="center"/>
    </xf>
    <xf numFmtId="0" fontId="11" fillId="8" borderId="12" xfId="25" applyFont="1" applyFill="1" applyBorder="1" applyAlignment="1">
      <alignment horizontal="left" wrapText="1"/>
    </xf>
    <xf numFmtId="0" fontId="11" fillId="8" borderId="13" xfId="25" applyFont="1" applyFill="1" applyBorder="1" applyAlignment="1">
      <alignment horizontal="left" wrapText="1"/>
    </xf>
    <xf numFmtId="3" fontId="11" fillId="3" borderId="12" xfId="1" applyNumberFormat="1" applyFont="1" applyFill="1" applyBorder="1" applyAlignment="1">
      <alignment horizontal="center"/>
    </xf>
    <xf numFmtId="3" fontId="11" fillId="3" borderId="13" xfId="1" applyNumberFormat="1" applyFont="1" applyFill="1" applyBorder="1" applyAlignment="1">
      <alignment horizontal="center"/>
    </xf>
    <xf numFmtId="0" fontId="11" fillId="4" borderId="12" xfId="24" applyFont="1" applyFill="1" applyBorder="1" applyAlignment="1" applyProtection="1">
      <alignment horizontal="center" vertical="center"/>
      <protection hidden="1"/>
    </xf>
    <xf numFmtId="0" fontId="11" fillId="4" borderId="13" xfId="24" applyFont="1" applyFill="1" applyBorder="1" applyAlignment="1" applyProtection="1">
      <alignment horizontal="center" vertical="center"/>
      <protection hidden="1"/>
    </xf>
    <xf numFmtId="14" fontId="11" fillId="3" borderId="12" xfId="1" applyNumberFormat="1" applyFont="1" applyFill="1" applyBorder="1" applyAlignment="1">
      <alignment horizontal="center"/>
    </xf>
    <xf numFmtId="14" fontId="11" fillId="3" borderId="13" xfId="1" applyNumberFormat="1" applyFont="1" applyFill="1" applyBorder="1" applyAlignment="1">
      <alignment horizontal="center"/>
    </xf>
    <xf numFmtId="0" fontId="7" fillId="10" borderId="31" xfId="1" applyFont="1" applyFill="1" applyBorder="1" applyAlignment="1" applyProtection="1">
      <alignment horizontal="center" wrapText="1"/>
      <protection locked="0"/>
    </xf>
    <xf numFmtId="0" fontId="7" fillId="10" borderId="32" xfId="1" applyFont="1" applyFill="1" applyBorder="1" applyAlignment="1" applyProtection="1">
      <alignment horizontal="center" wrapText="1"/>
      <protection locked="0"/>
    </xf>
    <xf numFmtId="0" fontId="7" fillId="10" borderId="33" xfId="1" applyFont="1" applyFill="1" applyBorder="1" applyAlignment="1" applyProtection="1">
      <alignment horizontal="center" wrapText="1"/>
      <protection locked="0"/>
    </xf>
    <xf numFmtId="0" fontId="1" fillId="0" borderId="12" xfId="25" applyFont="1" applyBorder="1" applyAlignment="1" applyProtection="1">
      <alignment horizontal="left" vertical="center"/>
      <protection locked="0"/>
    </xf>
    <xf numFmtId="0" fontId="1" fillId="0" borderId="11" xfId="25" applyFont="1" applyBorder="1" applyAlignment="1" applyProtection="1">
      <alignment horizontal="left" vertical="center"/>
      <protection locked="0"/>
    </xf>
    <xf numFmtId="0" fontId="1" fillId="0" borderId="13" xfId="25" applyFont="1" applyBorder="1" applyAlignment="1" applyProtection="1">
      <alignment horizontal="left" vertical="center"/>
      <protection locked="0"/>
    </xf>
    <xf numFmtId="0" fontId="7" fillId="10" borderId="12" xfId="25" applyFont="1" applyFill="1" applyBorder="1" applyAlignment="1">
      <alignment horizontal="center" vertical="center"/>
    </xf>
    <xf numFmtId="0" fontId="7" fillId="10" borderId="13" xfId="25" applyFont="1" applyFill="1" applyBorder="1" applyAlignment="1">
      <alignment horizontal="center" vertical="center"/>
    </xf>
    <xf numFmtId="0" fontId="9" fillId="10" borderId="31" xfId="1" applyFont="1" applyFill="1" applyBorder="1" applyAlignment="1">
      <alignment horizontal="center" wrapText="1"/>
    </xf>
    <xf numFmtId="0" fontId="9" fillId="10" borderId="32" xfId="1" applyFont="1" applyFill="1" applyBorder="1" applyAlignment="1">
      <alignment horizontal="center" wrapText="1"/>
    </xf>
    <xf numFmtId="0" fontId="9" fillId="10" borderId="33" xfId="1" applyFont="1" applyFill="1" applyBorder="1" applyAlignment="1">
      <alignment horizontal="center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35" fillId="0" borderId="13" xfId="0" applyFont="1" applyBorder="1" applyAlignment="1">
      <alignment horizontal="left"/>
    </xf>
    <xf numFmtId="0" fontId="9" fillId="10" borderId="7" xfId="25" applyFont="1" applyFill="1" applyBorder="1" applyAlignment="1">
      <alignment horizontal="center" vertical="center" wrapText="1"/>
    </xf>
    <xf numFmtId="0" fontId="9" fillId="10" borderId="1" xfId="25" applyFont="1" applyFill="1" applyBorder="1" applyAlignment="1">
      <alignment horizontal="center" vertical="center" wrapText="1"/>
    </xf>
    <xf numFmtId="0" fontId="9" fillId="8" borderId="12" xfId="25" applyFont="1" applyFill="1" applyBorder="1" applyAlignment="1">
      <alignment horizontal="left" wrapText="1"/>
    </xf>
    <xf numFmtId="0" fontId="9" fillId="8" borderId="13" xfId="25" applyFont="1" applyFill="1" applyBorder="1" applyAlignment="1">
      <alignment horizontal="left" wrapText="1"/>
    </xf>
    <xf numFmtId="0" fontId="7" fillId="10" borderId="7" xfId="25" applyFont="1" applyFill="1" applyBorder="1" applyAlignment="1">
      <alignment horizontal="center" vertical="center" wrapText="1"/>
    </xf>
    <xf numFmtId="0" fontId="7" fillId="10" borderId="1" xfId="25" applyFont="1" applyFill="1" applyBorder="1" applyAlignment="1">
      <alignment horizontal="center" vertical="center" wrapText="1"/>
    </xf>
    <xf numFmtId="0" fontId="9" fillId="10" borderId="10" xfId="25" applyFont="1" applyFill="1" applyBorder="1" applyAlignment="1">
      <alignment horizontal="center"/>
    </xf>
    <xf numFmtId="0" fontId="1" fillId="10" borderId="10" xfId="25" applyFont="1" applyFill="1" applyBorder="1" applyAlignment="1">
      <alignment horizontal="center"/>
    </xf>
    <xf numFmtId="181" fontId="42" fillId="6" borderId="12" xfId="7" applyNumberFormat="1" applyFont="1" applyFill="1" applyBorder="1" applyAlignment="1">
      <alignment horizontal="center"/>
    </xf>
    <xf numFmtId="181" fontId="42" fillId="6" borderId="11" xfId="7" applyNumberFormat="1" applyFont="1" applyFill="1" applyBorder="1" applyAlignment="1">
      <alignment horizontal="center"/>
    </xf>
    <xf numFmtId="181" fontId="42" fillId="6" borderId="13" xfId="7" applyNumberFormat="1" applyFont="1" applyFill="1" applyBorder="1" applyAlignment="1">
      <alignment horizontal="center"/>
    </xf>
    <xf numFmtId="0" fontId="23" fillId="6" borderId="12" xfId="7" applyFont="1" applyFill="1" applyBorder="1" applyAlignment="1"/>
    <xf numFmtId="0" fontId="3" fillId="6" borderId="11" xfId="7" applyFill="1" applyBorder="1" applyAlignment="1"/>
    <xf numFmtId="0" fontId="3" fillId="6" borderId="13" xfId="7" applyFill="1" applyBorder="1" applyAlignment="1"/>
    <xf numFmtId="0" fontId="9" fillId="0" borderId="12" xfId="7" applyFont="1" applyBorder="1" applyAlignment="1">
      <alignment horizontal="center" vertical="center"/>
    </xf>
    <xf numFmtId="0" fontId="3" fillId="0" borderId="11" xfId="7" applyBorder="1" applyAlignment="1">
      <alignment horizontal="center"/>
    </xf>
    <xf numFmtId="0" fontId="3" fillId="0" borderId="13" xfId="7" applyBorder="1" applyAlignment="1">
      <alignment horizontal="center"/>
    </xf>
    <xf numFmtId="0" fontId="39" fillId="0" borderId="12" xfId="7" applyFont="1" applyBorder="1" applyAlignment="1">
      <alignment wrapText="1"/>
    </xf>
    <xf numFmtId="0" fontId="39" fillId="0" borderId="11" xfId="7" applyFont="1" applyBorder="1" applyAlignment="1"/>
    <xf numFmtId="0" fontId="40" fillId="0" borderId="11" xfId="7" applyFont="1" applyBorder="1" applyAlignment="1"/>
    <xf numFmtId="168" fontId="11" fillId="3" borderId="69" xfId="0" applyNumberFormat="1" applyFont="1" applyFill="1" applyBorder="1" applyAlignment="1">
      <alignment horizontal="left"/>
    </xf>
    <xf numFmtId="168" fontId="11" fillId="3" borderId="53" xfId="0" applyNumberFormat="1" applyFont="1" applyFill="1" applyBorder="1" applyAlignment="1">
      <alignment horizontal="left"/>
    </xf>
    <xf numFmtId="168" fontId="11" fillId="3" borderId="27" xfId="0" applyNumberFormat="1" applyFont="1" applyFill="1" applyBorder="1" applyAlignment="1">
      <alignment horizontal="left"/>
    </xf>
    <xf numFmtId="168" fontId="11" fillId="3" borderId="74" xfId="0" applyNumberFormat="1" applyFont="1" applyFill="1" applyBorder="1" applyAlignment="1">
      <alignment horizontal="left"/>
    </xf>
    <xf numFmtId="168" fontId="11" fillId="3" borderId="75" xfId="0" applyNumberFormat="1" applyFont="1" applyFill="1" applyBorder="1" applyAlignment="1">
      <alignment horizontal="left"/>
    </xf>
    <xf numFmtId="168" fontId="11" fillId="3" borderId="83" xfId="0" applyNumberFormat="1" applyFont="1" applyFill="1" applyBorder="1" applyAlignment="1">
      <alignment horizontal="left"/>
    </xf>
    <xf numFmtId="0" fontId="9" fillId="12" borderId="20" xfId="0" applyFont="1" applyFill="1" applyBorder="1" applyAlignment="1">
      <alignment horizontal="left" vertical="top" wrapText="1"/>
    </xf>
    <xf numFmtId="0" fontId="9" fillId="11" borderId="47" xfId="0" applyFont="1" applyFill="1" applyBorder="1" applyAlignment="1">
      <alignment horizontal="left" vertical="top"/>
    </xf>
    <xf numFmtId="0" fontId="9" fillId="11" borderId="48" xfId="0" applyFont="1" applyFill="1" applyBorder="1" applyAlignment="1">
      <alignment horizontal="left" vertical="top"/>
    </xf>
    <xf numFmtId="0" fontId="9" fillId="11" borderId="49" xfId="0" applyFont="1" applyFill="1" applyBorder="1" applyAlignment="1">
      <alignment horizontal="left" vertical="top"/>
    </xf>
    <xf numFmtId="168" fontId="9" fillId="3" borderId="47" xfId="0" applyNumberFormat="1" applyFont="1" applyFill="1" applyBorder="1" applyAlignment="1">
      <alignment horizontal="right" vertical="top"/>
    </xf>
    <xf numFmtId="168" fontId="9" fillId="3" borderId="48" xfId="0" applyNumberFormat="1" applyFont="1" applyFill="1" applyBorder="1" applyAlignment="1">
      <alignment horizontal="right" vertical="top"/>
    </xf>
    <xf numFmtId="168" fontId="11" fillId="3" borderId="63" xfId="0" applyNumberFormat="1" applyFont="1" applyFill="1" applyBorder="1" applyAlignment="1">
      <alignment horizontal="left"/>
    </xf>
    <xf numFmtId="168" fontId="11" fillId="3" borderId="11" xfId="0" applyNumberFormat="1" applyFont="1" applyFill="1" applyBorder="1" applyAlignment="1">
      <alignment horizontal="left"/>
    </xf>
    <xf numFmtId="168" fontId="11" fillId="3" borderId="58" xfId="0" applyNumberFormat="1" applyFont="1" applyFill="1" applyBorder="1" applyAlignment="1">
      <alignment horizontal="left"/>
    </xf>
    <xf numFmtId="0" fontId="11" fillId="0" borderId="81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168" fontId="9" fillId="3" borderId="47" xfId="0" applyNumberFormat="1" applyFont="1" applyFill="1" applyBorder="1" applyAlignment="1">
      <alignment horizontal="left"/>
    </xf>
    <xf numFmtId="168" fontId="9" fillId="3" borderId="48" xfId="0" applyNumberFormat="1" applyFont="1" applyFill="1" applyBorder="1" applyAlignment="1">
      <alignment horizontal="left"/>
    </xf>
    <xf numFmtId="182" fontId="9" fillId="3" borderId="48" xfId="0" applyNumberFormat="1" applyFont="1" applyFill="1" applyBorder="1" applyAlignment="1">
      <alignment horizontal="left"/>
    </xf>
    <xf numFmtId="168" fontId="9" fillId="3" borderId="42" xfId="0" applyNumberFormat="1" applyFont="1" applyFill="1" applyBorder="1" applyAlignment="1">
      <alignment horizontal="left"/>
    </xf>
    <xf numFmtId="168" fontId="9" fillId="3" borderId="40" xfId="0" applyNumberFormat="1" applyFont="1" applyFill="1" applyBorder="1" applyAlignment="1">
      <alignment horizontal="left"/>
    </xf>
    <xf numFmtId="168" fontId="9" fillId="3" borderId="45" xfId="0" applyNumberFormat="1" applyFont="1" applyFill="1" applyBorder="1" applyAlignment="1">
      <alignment horizontal="left"/>
    </xf>
    <xf numFmtId="182" fontId="9" fillId="3" borderId="20" xfId="0" applyNumberFormat="1" applyFont="1" applyFill="1" applyBorder="1" applyAlignment="1">
      <alignment horizontal="left"/>
    </xf>
    <xf numFmtId="0" fontId="7" fillId="11" borderId="47" xfId="0" applyFont="1" applyFill="1" applyBorder="1" applyAlignment="1">
      <alignment horizontal="left" vertical="top"/>
    </xf>
    <xf numFmtId="0" fontId="7" fillId="11" borderId="48" xfId="0" applyFont="1" applyFill="1" applyBorder="1" applyAlignment="1">
      <alignment horizontal="left" vertical="top"/>
    </xf>
    <xf numFmtId="0" fontId="11" fillId="0" borderId="63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" fillId="0" borderId="8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168" fontId="9" fillId="3" borderId="20" xfId="0" applyNumberFormat="1" applyFont="1" applyFill="1" applyBorder="1" applyAlignment="1">
      <alignment horizontal="left"/>
    </xf>
    <xf numFmtId="168" fontId="9" fillId="3" borderId="31" xfId="0" applyNumberFormat="1" applyFont="1" applyFill="1" applyBorder="1" applyAlignment="1">
      <alignment horizontal="right" vertical="top"/>
    </xf>
    <xf numFmtId="168" fontId="9" fillId="3" borderId="32" xfId="0" applyNumberFormat="1" applyFont="1" applyFill="1" applyBorder="1" applyAlignment="1">
      <alignment horizontal="right" vertical="top"/>
    </xf>
    <xf numFmtId="168" fontId="9" fillId="3" borderId="33" xfId="0" applyNumberFormat="1" applyFont="1" applyFill="1" applyBorder="1" applyAlignment="1">
      <alignment horizontal="right" vertical="top"/>
    </xf>
    <xf numFmtId="182" fontId="9" fillId="3" borderId="0" xfId="0" applyNumberFormat="1" applyFont="1" applyFill="1" applyAlignment="1">
      <alignment horizontal="left"/>
    </xf>
    <xf numFmtId="168" fontId="9" fillId="3" borderId="49" xfId="0" applyNumberFormat="1" applyFont="1" applyFill="1" applyBorder="1" applyAlignment="1">
      <alignment horizontal="left"/>
    </xf>
    <xf numFmtId="0" fontId="11" fillId="0" borderId="58" xfId="0" applyFont="1" applyBorder="1" applyAlignment="1">
      <alignment horizontal="left" vertical="top" wrapText="1"/>
    </xf>
    <xf numFmtId="0" fontId="11" fillId="0" borderId="61" xfId="0" applyFont="1" applyBorder="1" applyAlignment="1">
      <alignment horizontal="left" vertical="top" wrapText="1"/>
    </xf>
    <xf numFmtId="0" fontId="11" fillId="0" borderId="62" xfId="0" applyFont="1" applyBorder="1" applyAlignment="1">
      <alignment horizontal="left" vertical="top" wrapText="1"/>
    </xf>
    <xf numFmtId="0" fontId="11" fillId="0" borderId="80" xfId="0" applyFont="1" applyBorder="1" applyAlignment="1">
      <alignment horizontal="left" vertical="top" wrapText="1"/>
    </xf>
    <xf numFmtId="168" fontId="9" fillId="3" borderId="19" xfId="0" applyNumberFormat="1" applyFont="1" applyFill="1" applyBorder="1" applyAlignment="1">
      <alignment horizontal="left"/>
    </xf>
    <xf numFmtId="168" fontId="9" fillId="3" borderId="21" xfId="0" applyNumberFormat="1" applyFont="1" applyFill="1" applyBorder="1" applyAlignment="1">
      <alignment horizontal="left"/>
    </xf>
    <xf numFmtId="0" fontId="9" fillId="11" borderId="15" xfId="0" applyFont="1" applyFill="1" applyBorder="1" applyAlignment="1">
      <alignment horizontal="left" vertical="top"/>
    </xf>
    <xf numFmtId="0" fontId="9" fillId="11" borderId="16" xfId="0" applyFont="1" applyFill="1" applyBorder="1" applyAlignment="1">
      <alignment horizontal="left" vertical="top"/>
    </xf>
    <xf numFmtId="0" fontId="9" fillId="0" borderId="14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9" fillId="0" borderId="60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52" xfId="0" applyFont="1" applyBorder="1" applyAlignment="1">
      <alignment horizontal="left" vertical="top" wrapText="1"/>
    </xf>
    <xf numFmtId="0" fontId="11" fillId="0" borderId="63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1" fillId="0" borderId="58" xfId="0" applyFont="1" applyBorder="1" applyAlignment="1">
      <alignment horizontal="left" vertical="top"/>
    </xf>
    <xf numFmtId="0" fontId="1" fillId="0" borderId="69" xfId="0" applyFont="1" applyBorder="1" applyAlignment="1">
      <alignment horizontal="left" vertical="top"/>
    </xf>
    <xf numFmtId="0" fontId="1" fillId="0" borderId="53" xfId="0" applyFont="1" applyBorder="1" applyAlignment="1">
      <alignment horizontal="left" vertical="top"/>
    </xf>
    <xf numFmtId="0" fontId="9" fillId="0" borderId="31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5" fillId="10" borderId="63" xfId="0" applyFont="1" applyFill="1" applyBorder="1" applyAlignment="1">
      <alignment horizontal="left" vertical="top" wrapText="1"/>
    </xf>
    <xf numFmtId="0" fontId="45" fillId="10" borderId="11" xfId="0" applyFont="1" applyFill="1" applyBorder="1" applyAlignment="1">
      <alignment horizontal="left" vertical="top" wrapText="1"/>
    </xf>
    <xf numFmtId="0" fontId="45" fillId="10" borderId="58" xfId="0" applyFont="1" applyFill="1" applyBorder="1" applyAlignment="1">
      <alignment horizontal="left" vertical="top" wrapText="1"/>
    </xf>
    <xf numFmtId="0" fontId="7" fillId="0" borderId="74" xfId="0" applyFont="1" applyBorder="1" applyAlignment="1">
      <alignment horizontal="left" vertical="top" wrapText="1"/>
    </xf>
    <xf numFmtId="0" fontId="7" fillId="0" borderId="75" xfId="0" applyFont="1" applyBorder="1" applyAlignment="1">
      <alignment horizontal="left" vertical="top" wrapText="1"/>
    </xf>
    <xf numFmtId="0" fontId="27" fillId="0" borderId="20" xfId="0" applyFont="1" applyBorder="1" applyAlignment="1">
      <alignment horizontal="left"/>
    </xf>
    <xf numFmtId="0" fontId="27" fillId="0" borderId="21" xfId="0" applyFont="1" applyBorder="1" applyAlignment="1">
      <alignment horizontal="left"/>
    </xf>
  </cellXfs>
  <cellStyles count="32">
    <cellStyle name="Euro" xfId="4"/>
    <cellStyle name="Euro 2" xfId="22"/>
    <cellStyle name="Euro 3" xfId="16"/>
    <cellStyle name="Euro_Fremdleistungen" xfId="17"/>
    <cellStyle name="Komma 2" xfId="5"/>
    <cellStyle name="Komma 3" xfId="2"/>
    <cellStyle name="Komma 4" xfId="20"/>
    <cellStyle name="Link" xfId="13" builtinId="8"/>
    <cellStyle name="Prozent" xfId="29" builtinId="5"/>
    <cellStyle name="Prozent 2" xfId="6"/>
    <cellStyle name="Prozent 2 2" xfId="26"/>
    <cellStyle name="Prozent 3" xfId="3"/>
    <cellStyle name="Prozent 3 2" xfId="27"/>
    <cellStyle name="Prozent 4" xfId="18"/>
    <cellStyle name="Prozent 5" xfId="31"/>
    <cellStyle name="Standard" xfId="0" builtinId="0"/>
    <cellStyle name="Standard 2" xfId="7"/>
    <cellStyle name="Standard 2 2" xfId="14"/>
    <cellStyle name="Standard 2 2 2" xfId="23"/>
    <cellStyle name="Standard 2 3" xfId="9"/>
    <cellStyle name="Standard 3" xfId="1"/>
    <cellStyle name="Standard 3 2" xfId="21"/>
    <cellStyle name="Standard 4" xfId="10"/>
    <cellStyle name="Standard 4 2" xfId="24"/>
    <cellStyle name="Standard 5" xfId="15"/>
    <cellStyle name="Standard 5 2" xfId="25"/>
    <cellStyle name="Standard 6" xfId="30"/>
    <cellStyle name="Währung" xfId="28" builtinId="4"/>
    <cellStyle name="Währung 2" xfId="12"/>
    <cellStyle name="Währung 3" xfId="11"/>
    <cellStyle name="Währung 4" xfId="8"/>
    <cellStyle name="Währung 5" xfId="19"/>
  </cellStyles>
  <dxfs count="4">
    <dxf>
      <fill>
        <patternFill>
          <bgColor rgb="FFCC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gray0625">
          <bgColor theme="0"/>
        </patternFill>
      </fill>
    </dxf>
    <dxf>
      <fill>
        <patternFill patternType="gray0625">
          <bgColor theme="0"/>
        </patternFill>
      </fill>
    </dxf>
  </dxfs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L64"/>
  <sheetViews>
    <sheetView showGridLines="0" topLeftCell="A43" zoomScaleNormal="100" workbookViewId="0"/>
  </sheetViews>
  <sheetFormatPr baseColWidth="10" defaultColWidth="11.44140625" defaultRowHeight="14.4" x14ac:dyDescent="0.3"/>
  <cols>
    <col min="1" max="1" width="4.21875" customWidth="1"/>
    <col min="2" max="2" width="43.77734375" customWidth="1"/>
    <col min="9" max="9" width="12.77734375" customWidth="1"/>
    <col min="10" max="10" width="11.5546875" customWidth="1"/>
    <col min="11" max="11" width="3.77734375" customWidth="1"/>
  </cols>
  <sheetData>
    <row r="1" spans="1:12" ht="17.399999999999999" x14ac:dyDescent="0.3">
      <c r="A1" s="6"/>
      <c r="B1" s="6"/>
      <c r="C1" s="6"/>
      <c r="D1" s="6"/>
      <c r="E1" s="6"/>
      <c r="F1" s="6"/>
      <c r="G1" s="6"/>
      <c r="H1" s="6"/>
      <c r="I1" s="6"/>
      <c r="J1" s="6"/>
    </row>
    <row r="2" spans="1:12" ht="17.399999999999999" x14ac:dyDescent="0.3">
      <c r="A2" s="34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:12" ht="17.399999999999999" x14ac:dyDescent="0.3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L3" s="38"/>
    </row>
    <row r="4" spans="1:12" x14ac:dyDescent="0.3">
      <c r="A4" s="1"/>
      <c r="B4" s="9"/>
      <c r="C4" s="9"/>
      <c r="D4" s="9"/>
      <c r="E4" s="9"/>
      <c r="F4" s="9"/>
      <c r="G4" s="9"/>
      <c r="H4" s="9"/>
      <c r="I4" s="9"/>
      <c r="J4" s="9"/>
    </row>
    <row r="5" spans="1:12" ht="17.399999999999999" x14ac:dyDescent="0.3">
      <c r="A5" s="4"/>
      <c r="B5" s="576"/>
      <c r="C5" s="576"/>
      <c r="D5" s="576"/>
      <c r="E5" s="576"/>
      <c r="F5" s="576"/>
      <c r="G5" s="576"/>
      <c r="H5" s="576"/>
      <c r="I5" s="576"/>
      <c r="J5" s="6"/>
    </row>
    <row r="6" spans="1:12" ht="15.6" x14ac:dyDescent="0.3">
      <c r="A6" s="10"/>
      <c r="B6" s="9"/>
      <c r="C6" s="9"/>
      <c r="D6" s="9"/>
      <c r="E6" s="9"/>
      <c r="F6" s="9"/>
      <c r="G6" s="9"/>
      <c r="H6" s="9"/>
      <c r="I6" s="9"/>
      <c r="J6" s="9"/>
    </row>
    <row r="7" spans="1:12" ht="15.6" x14ac:dyDescent="0.3">
      <c r="A7" s="583" t="s">
        <v>2</v>
      </c>
      <c r="B7" s="584"/>
      <c r="C7" s="584"/>
      <c r="D7" s="584"/>
      <c r="E7" s="584"/>
      <c r="F7" s="584"/>
      <c r="G7" s="584"/>
      <c r="H7" s="584"/>
      <c r="I7" s="584"/>
      <c r="J7" s="585"/>
    </row>
    <row r="8" spans="1:12" ht="15.6" x14ac:dyDescent="0.3">
      <c r="A8" s="11"/>
      <c r="B8" s="12"/>
      <c r="C8" s="12"/>
      <c r="D8" s="12"/>
      <c r="E8" s="12"/>
      <c r="F8" s="12"/>
      <c r="G8" s="13"/>
      <c r="H8" s="13"/>
      <c r="I8" s="12"/>
      <c r="J8" s="12"/>
    </row>
    <row r="9" spans="1:12" x14ac:dyDescent="0.3">
      <c r="A9" s="14"/>
      <c r="B9" s="14"/>
      <c r="C9" s="586" t="s">
        <v>3</v>
      </c>
      <c r="D9" s="587"/>
      <c r="E9" s="587"/>
      <c r="F9" s="588"/>
      <c r="G9" s="15" t="s">
        <v>4</v>
      </c>
      <c r="H9" s="15"/>
      <c r="I9" s="15"/>
      <c r="J9" s="16"/>
    </row>
    <row r="10" spans="1:12" x14ac:dyDescent="0.3">
      <c r="A10" s="35" t="s">
        <v>5</v>
      </c>
      <c r="B10" s="2" t="s">
        <v>6</v>
      </c>
      <c r="C10" s="580"/>
      <c r="D10" s="581"/>
      <c r="E10" s="581"/>
      <c r="F10" s="582"/>
      <c r="G10" s="569"/>
      <c r="H10" s="570"/>
      <c r="I10" s="570"/>
      <c r="J10" s="571"/>
    </row>
    <row r="11" spans="1:12" x14ac:dyDescent="0.3">
      <c r="A11" s="35" t="s">
        <v>7</v>
      </c>
      <c r="B11" s="2" t="s">
        <v>8</v>
      </c>
      <c r="C11" s="543"/>
      <c r="D11" s="544"/>
      <c r="E11" s="544"/>
      <c r="F11" s="545"/>
      <c r="G11" s="543"/>
      <c r="H11" s="544"/>
      <c r="I11" s="544"/>
      <c r="J11" s="545"/>
    </row>
    <row r="12" spans="1:12" x14ac:dyDescent="0.3">
      <c r="A12" s="35" t="s">
        <v>9</v>
      </c>
      <c r="B12" s="2" t="s">
        <v>10</v>
      </c>
      <c r="C12" s="543"/>
      <c r="D12" s="544"/>
      <c r="E12" s="544"/>
      <c r="F12" s="545"/>
      <c r="G12" s="543"/>
      <c r="H12" s="544"/>
      <c r="I12" s="544"/>
      <c r="J12" s="545"/>
    </row>
    <row r="13" spans="1:12" x14ac:dyDescent="0.3">
      <c r="A13" s="35" t="s">
        <v>11</v>
      </c>
      <c r="B13" s="2" t="s">
        <v>12</v>
      </c>
      <c r="C13" s="543"/>
      <c r="D13" s="544"/>
      <c r="E13" s="544"/>
      <c r="F13" s="545"/>
      <c r="G13" s="543"/>
      <c r="H13" s="544"/>
      <c r="I13" s="544"/>
      <c r="J13" s="545"/>
    </row>
    <row r="14" spans="1:12" x14ac:dyDescent="0.3">
      <c r="A14" s="35" t="s">
        <v>13</v>
      </c>
      <c r="B14" s="2" t="s">
        <v>14</v>
      </c>
      <c r="C14" s="543"/>
      <c r="D14" s="544"/>
      <c r="E14" s="544"/>
      <c r="F14" s="545"/>
      <c r="G14" s="569"/>
      <c r="H14" s="570"/>
      <c r="I14" s="570"/>
      <c r="J14" s="571"/>
    </row>
    <row r="15" spans="1:12" x14ac:dyDescent="0.3">
      <c r="A15" s="35" t="s">
        <v>15</v>
      </c>
      <c r="B15" s="2" t="s">
        <v>16</v>
      </c>
      <c r="C15" s="29"/>
      <c r="D15" s="243"/>
      <c r="E15" s="243"/>
      <c r="F15" s="244"/>
      <c r="G15" s="30"/>
      <c r="H15" s="245"/>
      <c r="I15" s="245"/>
      <c r="J15" s="246"/>
    </row>
    <row r="16" spans="1:12" x14ac:dyDescent="0.3">
      <c r="A16" s="35" t="s">
        <v>17</v>
      </c>
      <c r="B16" s="2" t="s">
        <v>18</v>
      </c>
      <c r="C16" s="543"/>
      <c r="D16" s="544"/>
      <c r="E16" s="544"/>
      <c r="F16" s="545"/>
      <c r="G16" s="569"/>
      <c r="H16" s="570"/>
      <c r="I16" s="570"/>
      <c r="J16" s="571"/>
    </row>
    <row r="17" spans="1:12" x14ac:dyDescent="0.3">
      <c r="A17" s="35" t="s">
        <v>19</v>
      </c>
      <c r="B17" s="2" t="s">
        <v>20</v>
      </c>
      <c r="C17" s="543"/>
      <c r="D17" s="544"/>
      <c r="E17" s="544"/>
      <c r="F17" s="545"/>
      <c r="G17" s="569"/>
      <c r="H17" s="570"/>
      <c r="I17" s="570"/>
      <c r="J17" s="571"/>
    </row>
    <row r="18" spans="1:12" x14ac:dyDescent="0.3">
      <c r="A18" s="35" t="s">
        <v>21</v>
      </c>
      <c r="B18" s="2" t="s">
        <v>22</v>
      </c>
      <c r="C18" s="549"/>
      <c r="D18" s="550"/>
      <c r="E18" s="550"/>
      <c r="F18" s="550"/>
      <c r="G18" s="550"/>
      <c r="H18" s="550"/>
      <c r="I18" s="550"/>
      <c r="J18" s="551"/>
    </row>
    <row r="19" spans="1:12" x14ac:dyDescent="0.3">
      <c r="A19" s="3"/>
      <c r="B19" s="17"/>
      <c r="C19" s="18"/>
      <c r="D19" s="19"/>
      <c r="E19" s="19"/>
      <c r="F19" s="17"/>
      <c r="G19" s="17"/>
      <c r="H19" s="18"/>
      <c r="I19" s="18"/>
      <c r="J19" s="20"/>
    </row>
    <row r="20" spans="1:12" ht="15.6" x14ac:dyDescent="0.3">
      <c r="A20" s="583" t="s">
        <v>23</v>
      </c>
      <c r="B20" s="584"/>
      <c r="C20" s="584"/>
      <c r="D20" s="584"/>
      <c r="E20" s="584"/>
      <c r="F20" s="584"/>
      <c r="G20" s="584"/>
      <c r="H20" s="584"/>
      <c r="I20" s="584"/>
      <c r="J20" s="585"/>
    </row>
    <row r="21" spans="1:12" ht="15.6" x14ac:dyDescent="0.3">
      <c r="A21" s="11"/>
      <c r="B21" s="12"/>
      <c r="C21" s="12"/>
      <c r="D21" s="12"/>
      <c r="E21" s="12"/>
      <c r="F21" s="12"/>
      <c r="G21" s="21"/>
      <c r="H21" s="21"/>
      <c r="I21" s="12"/>
      <c r="J21" s="12"/>
    </row>
    <row r="22" spans="1:12" x14ac:dyDescent="0.3">
      <c r="A22" s="36" t="s">
        <v>24</v>
      </c>
      <c r="B22" s="22" t="s">
        <v>25</v>
      </c>
      <c r="C22" s="577"/>
      <c r="D22" s="578"/>
      <c r="E22" s="578"/>
      <c r="F22" s="578"/>
      <c r="G22" s="578"/>
      <c r="H22" s="578"/>
      <c r="I22" s="578"/>
      <c r="J22" s="579"/>
    </row>
    <row r="23" spans="1:12" x14ac:dyDescent="0.3">
      <c r="A23" s="36" t="s">
        <v>26</v>
      </c>
      <c r="B23" s="23" t="s">
        <v>27</v>
      </c>
      <c r="C23" s="543"/>
      <c r="D23" s="544"/>
      <c r="E23" s="545"/>
      <c r="F23" s="24" t="s">
        <v>28</v>
      </c>
      <c r="G23" s="543"/>
      <c r="H23" s="544"/>
      <c r="I23" s="544"/>
      <c r="J23" s="545"/>
    </row>
    <row r="24" spans="1:12" x14ac:dyDescent="0.3">
      <c r="A24" s="36" t="s">
        <v>29</v>
      </c>
      <c r="B24" s="23" t="s">
        <v>30</v>
      </c>
      <c r="C24" s="546"/>
      <c r="D24" s="547"/>
      <c r="E24" s="548"/>
      <c r="F24" s="25" t="s">
        <v>31</v>
      </c>
      <c r="G24" s="543"/>
      <c r="H24" s="544"/>
      <c r="I24" s="544"/>
      <c r="J24" s="545"/>
    </row>
    <row r="25" spans="1:12" x14ac:dyDescent="0.3">
      <c r="A25" s="36" t="s">
        <v>32</v>
      </c>
      <c r="B25" s="23" t="s">
        <v>33</v>
      </c>
      <c r="C25" s="543"/>
      <c r="D25" s="544"/>
      <c r="E25" s="545"/>
      <c r="F25" s="25" t="s">
        <v>34</v>
      </c>
      <c r="G25" s="546"/>
      <c r="H25" s="547"/>
      <c r="I25" s="547"/>
      <c r="J25" s="548"/>
    </row>
    <row r="26" spans="1:12" x14ac:dyDescent="0.3">
      <c r="A26" s="36" t="s">
        <v>35</v>
      </c>
      <c r="B26" s="26" t="s">
        <v>36</v>
      </c>
      <c r="C26" s="557"/>
      <c r="D26" s="558"/>
      <c r="E26" s="558"/>
      <c r="F26" s="558"/>
      <c r="G26" s="558"/>
      <c r="H26" s="558"/>
      <c r="I26" s="558"/>
      <c r="J26" s="559"/>
    </row>
    <row r="27" spans="1:12" x14ac:dyDescent="0.3">
      <c r="A27" s="36" t="s">
        <v>37</v>
      </c>
      <c r="B27" s="23" t="s">
        <v>38</v>
      </c>
      <c r="C27" s="560"/>
      <c r="D27" s="561"/>
      <c r="E27" s="561"/>
      <c r="F27" s="561"/>
      <c r="G27" s="561"/>
      <c r="H27" s="561"/>
      <c r="I27" s="561"/>
      <c r="J27" s="562"/>
    </row>
    <row r="28" spans="1:12" x14ac:dyDescent="0.3">
      <c r="A28" s="36" t="s">
        <v>39</v>
      </c>
      <c r="B28" s="27" t="s">
        <v>40</v>
      </c>
      <c r="C28" s="546"/>
      <c r="D28" s="547"/>
      <c r="E28" s="548"/>
      <c r="F28" s="5" t="s">
        <v>41</v>
      </c>
      <c r="G28" s="543"/>
      <c r="H28" s="544"/>
      <c r="I28" s="544"/>
      <c r="J28" s="545"/>
    </row>
    <row r="29" spans="1:12" x14ac:dyDescent="0.3">
      <c r="A29" s="36" t="s">
        <v>42</v>
      </c>
      <c r="B29" s="27" t="s">
        <v>43</v>
      </c>
      <c r="C29" s="549"/>
      <c r="D29" s="550"/>
      <c r="E29" s="551"/>
      <c r="F29" s="28" t="s">
        <v>44</v>
      </c>
      <c r="G29" s="554"/>
      <c r="H29" s="555"/>
      <c r="I29" s="555"/>
      <c r="J29" s="556"/>
    </row>
    <row r="31" spans="1:12" ht="15.6" x14ac:dyDescent="0.3">
      <c r="A31" s="566" t="s">
        <v>45</v>
      </c>
      <c r="B31" s="567"/>
      <c r="C31" s="567"/>
      <c r="D31" s="567"/>
      <c r="E31" s="567"/>
      <c r="F31" s="567"/>
      <c r="G31" s="567"/>
      <c r="H31" s="567"/>
      <c r="I31" s="567"/>
      <c r="J31" s="568"/>
      <c r="L31" s="111"/>
    </row>
    <row r="33" spans="1:12" ht="28.8" x14ac:dyDescent="0.3">
      <c r="A33" s="563" t="s">
        <v>46</v>
      </c>
      <c r="B33" s="564"/>
      <c r="C33" s="564"/>
      <c r="D33" s="565"/>
      <c r="E33" s="531" t="s">
        <v>47</v>
      </c>
      <c r="F33" s="532"/>
      <c r="G33" s="552" t="s">
        <v>48</v>
      </c>
      <c r="H33" s="553"/>
      <c r="I33" s="210" t="s">
        <v>49</v>
      </c>
      <c r="J33" s="210" t="s">
        <v>50</v>
      </c>
    </row>
    <row r="34" spans="1:12" x14ac:dyDescent="0.3">
      <c r="A34" s="31"/>
      <c r="B34" s="32"/>
      <c r="C34" s="33"/>
      <c r="D34" s="33"/>
      <c r="E34" s="534" t="s">
        <v>51</v>
      </c>
      <c r="F34" s="535"/>
      <c r="G34" s="541" t="s">
        <v>51</v>
      </c>
      <c r="H34" s="542"/>
      <c r="I34" s="211" t="s">
        <v>52</v>
      </c>
      <c r="J34" s="211" t="s">
        <v>52</v>
      </c>
    </row>
    <row r="35" spans="1:12" x14ac:dyDescent="0.3">
      <c r="A35" s="37" t="s">
        <v>53</v>
      </c>
      <c r="B35" s="572" t="s">
        <v>54</v>
      </c>
      <c r="C35" s="573"/>
      <c r="D35" s="574"/>
      <c r="E35" s="524"/>
      <c r="F35" s="538"/>
      <c r="G35" s="575">
        <f>'Leistungspauschale Fördergruppe'!$F$45</f>
        <v>0</v>
      </c>
      <c r="H35" s="538"/>
      <c r="I35" s="236">
        <f>G35-E35</f>
        <v>0</v>
      </c>
      <c r="J35" s="237">
        <f t="shared" ref="J35:J36" si="0">IF(G35=0,0,G35/E35-1)</f>
        <v>0</v>
      </c>
    </row>
    <row r="36" spans="1:12" x14ac:dyDescent="0.3">
      <c r="A36" s="37" t="s">
        <v>55</v>
      </c>
      <c r="B36" s="604" t="s">
        <v>56</v>
      </c>
      <c r="C36" s="604"/>
      <c r="D36" s="604"/>
      <c r="E36" s="605">
        <f>E35*'Leistungspauschale Fördergruppe'!$C$10</f>
        <v>0</v>
      </c>
      <c r="F36" s="606"/>
      <c r="G36" s="605">
        <f>G35*'Leistungspauschale Fördergruppe'!$C$10</f>
        <v>0</v>
      </c>
      <c r="H36" s="606"/>
      <c r="I36" s="238">
        <f>G36-E36</f>
        <v>0</v>
      </c>
      <c r="J36" s="237">
        <f t="shared" si="0"/>
        <v>0</v>
      </c>
    </row>
    <row r="37" spans="1:12" x14ac:dyDescent="0.3">
      <c r="E37" s="239"/>
      <c r="F37" s="239"/>
      <c r="G37" s="239"/>
      <c r="H37" s="239"/>
      <c r="I37" s="239"/>
      <c r="J37" s="239"/>
    </row>
    <row r="38" spans="1:12" x14ac:dyDescent="0.3">
      <c r="E38" s="239"/>
      <c r="F38" s="239"/>
      <c r="G38" s="239"/>
      <c r="H38" s="239"/>
      <c r="I38" s="239"/>
      <c r="J38" s="239"/>
    </row>
    <row r="39" spans="1:12" ht="28.8" x14ac:dyDescent="0.3">
      <c r="A39" s="212" t="s">
        <v>57</v>
      </c>
      <c r="B39" s="213"/>
      <c r="C39" s="213"/>
      <c r="D39" s="214"/>
      <c r="E39" s="531" t="s">
        <v>47</v>
      </c>
      <c r="F39" s="532"/>
      <c r="G39" s="531" t="s">
        <v>48</v>
      </c>
      <c r="H39" s="533"/>
      <c r="I39" s="240" t="s">
        <v>49</v>
      </c>
      <c r="J39" s="240" t="s">
        <v>50</v>
      </c>
    </row>
    <row r="40" spans="1:12" x14ac:dyDescent="0.3">
      <c r="E40" s="534" t="s">
        <v>58</v>
      </c>
      <c r="F40" s="535"/>
      <c r="G40" s="536" t="s">
        <v>58</v>
      </c>
      <c r="H40" s="537"/>
      <c r="I40" s="211" t="s">
        <v>52</v>
      </c>
      <c r="J40" s="211" t="s">
        <v>52</v>
      </c>
    </row>
    <row r="41" spans="1:12" x14ac:dyDescent="0.3">
      <c r="A41" s="241" t="s">
        <v>59</v>
      </c>
      <c r="B41" s="521" t="s">
        <v>60</v>
      </c>
      <c r="C41" s="522"/>
      <c r="D41" s="523"/>
      <c r="E41" s="524"/>
      <c r="F41" s="538"/>
      <c r="G41" s="526"/>
      <c r="H41" s="538"/>
      <c r="I41" s="238">
        <f>G41-E41</f>
        <v>0</v>
      </c>
      <c r="J41" s="237">
        <f t="shared" ref="J41:J43" si="1">IF(G41=0,0,G41/E41-1)</f>
        <v>0</v>
      </c>
    </row>
    <row r="42" spans="1:12" x14ac:dyDescent="0.3">
      <c r="A42" s="241" t="s">
        <v>61</v>
      </c>
      <c r="B42" s="521" t="s">
        <v>62</v>
      </c>
      <c r="C42" s="522"/>
      <c r="D42" s="523"/>
      <c r="E42" s="524"/>
      <c r="F42" s="525"/>
      <c r="G42" s="526"/>
      <c r="H42" s="527"/>
      <c r="I42" s="238">
        <f>G42-E42</f>
        <v>0</v>
      </c>
      <c r="J42" s="237">
        <f t="shared" si="1"/>
        <v>0</v>
      </c>
    </row>
    <row r="43" spans="1:12" x14ac:dyDescent="0.3">
      <c r="A43" s="241" t="s">
        <v>63</v>
      </c>
      <c r="B43" s="528" t="s">
        <v>56</v>
      </c>
      <c r="C43" s="528"/>
      <c r="D43" s="528"/>
      <c r="E43" s="529"/>
      <c r="F43" s="530"/>
      <c r="G43" s="529"/>
      <c r="H43" s="530"/>
      <c r="I43" s="238">
        <f>G43-E43</f>
        <v>0</v>
      </c>
      <c r="J43" s="237">
        <f t="shared" si="1"/>
        <v>0</v>
      </c>
    </row>
    <row r="44" spans="1:12" x14ac:dyDescent="0.3">
      <c r="B44" s="239"/>
      <c r="C44" s="239"/>
      <c r="D44" s="239"/>
    </row>
    <row r="45" spans="1:12" x14ac:dyDescent="0.3">
      <c r="B45" s="239"/>
      <c r="C45" s="239"/>
      <c r="D45" s="239"/>
      <c r="E45" s="239"/>
      <c r="F45" s="239"/>
      <c r="G45" s="239"/>
      <c r="H45" s="239"/>
      <c r="I45" s="239"/>
      <c r="J45" s="239"/>
    </row>
    <row r="46" spans="1:12" ht="28.8" x14ac:dyDescent="0.3">
      <c r="A46" s="212" t="s">
        <v>64</v>
      </c>
      <c r="B46" s="213"/>
      <c r="C46" s="213"/>
      <c r="D46" s="214"/>
      <c r="E46" s="531" t="s">
        <v>47</v>
      </c>
      <c r="F46" s="532"/>
      <c r="G46" s="531" t="s">
        <v>48</v>
      </c>
      <c r="H46" s="533"/>
      <c r="I46" s="240" t="s">
        <v>49</v>
      </c>
      <c r="J46" s="240" t="s">
        <v>50</v>
      </c>
      <c r="L46" s="93"/>
    </row>
    <row r="47" spans="1:12" x14ac:dyDescent="0.3">
      <c r="B47" s="215"/>
      <c r="C47" s="242"/>
      <c r="D47" s="242"/>
      <c r="E47" s="534" t="s">
        <v>65</v>
      </c>
      <c r="F47" s="535"/>
      <c r="G47" s="534" t="s">
        <v>65</v>
      </c>
      <c r="H47" s="535"/>
      <c r="I47" s="211" t="s">
        <v>52</v>
      </c>
      <c r="J47" s="211" t="s">
        <v>52</v>
      </c>
    </row>
    <row r="48" spans="1:12" x14ac:dyDescent="0.3">
      <c r="A48" s="217" t="s">
        <v>66</v>
      </c>
      <c r="B48" s="521" t="s">
        <v>67</v>
      </c>
      <c r="C48" s="522"/>
      <c r="D48" s="523"/>
      <c r="E48" s="539"/>
      <c r="F48" s="540"/>
      <c r="G48" s="607">
        <f>'FLS losgelöst v. Basismodul'!I42</f>
        <v>0</v>
      </c>
      <c r="H48" s="608"/>
      <c r="I48" s="238">
        <f>G48-E48</f>
        <v>0</v>
      </c>
      <c r="J48" s="237">
        <f t="shared" ref="J48:J51" si="2">IF(G48=0,0,G48/E48-1)</f>
        <v>0</v>
      </c>
    </row>
    <row r="49" spans="1:10" x14ac:dyDescent="0.3">
      <c r="A49" s="217" t="s">
        <v>68</v>
      </c>
      <c r="B49" s="521" t="s">
        <v>69</v>
      </c>
      <c r="C49" s="522"/>
      <c r="D49" s="523"/>
      <c r="E49" s="539"/>
      <c r="F49" s="540"/>
      <c r="G49" s="607">
        <f>'FLS losgelöst v. Basismodul'!J42</f>
        <v>0</v>
      </c>
      <c r="H49" s="608"/>
      <c r="I49" s="238">
        <f>G49-E49</f>
        <v>0</v>
      </c>
      <c r="J49" s="237">
        <f t="shared" si="2"/>
        <v>0</v>
      </c>
    </row>
    <row r="50" spans="1:10" x14ac:dyDescent="0.3">
      <c r="A50" s="217" t="s">
        <v>70</v>
      </c>
      <c r="B50" s="521" t="s">
        <v>71</v>
      </c>
      <c r="C50" s="522"/>
      <c r="D50" s="523"/>
      <c r="E50" s="539"/>
      <c r="F50" s="540"/>
      <c r="G50" s="526">
        <f>'FLS losgelöst v. Basismodul'!K42</f>
        <v>0</v>
      </c>
      <c r="H50" s="527"/>
      <c r="I50" s="238">
        <f>G50-E50</f>
        <v>0</v>
      </c>
      <c r="J50" s="237">
        <f t="shared" si="2"/>
        <v>0</v>
      </c>
    </row>
    <row r="51" spans="1:10" x14ac:dyDescent="0.3">
      <c r="A51" s="217" t="s">
        <v>72</v>
      </c>
      <c r="B51" s="528" t="s">
        <v>56</v>
      </c>
      <c r="C51" s="528"/>
      <c r="D51" s="528"/>
      <c r="E51" s="529"/>
      <c r="F51" s="530"/>
      <c r="G51" s="529"/>
      <c r="H51" s="530"/>
      <c r="I51" s="238">
        <f>G51-E51</f>
        <v>0</v>
      </c>
      <c r="J51" s="237">
        <f t="shared" si="2"/>
        <v>0</v>
      </c>
    </row>
    <row r="52" spans="1:10" x14ac:dyDescent="0.3">
      <c r="E52" s="239"/>
      <c r="F52" s="239"/>
      <c r="G52" s="239"/>
      <c r="H52" s="239"/>
      <c r="I52" s="239"/>
      <c r="J52" s="239"/>
    </row>
    <row r="53" spans="1:10" x14ac:dyDescent="0.3">
      <c r="E53" s="239"/>
      <c r="F53" s="239"/>
      <c r="G53" s="239"/>
      <c r="H53" s="239"/>
      <c r="I53" s="239"/>
      <c r="J53" s="239"/>
    </row>
    <row r="54" spans="1:10" ht="28.8" x14ac:dyDescent="0.3">
      <c r="A54" s="212" t="s">
        <v>73</v>
      </c>
      <c r="B54" s="213"/>
      <c r="C54" s="213"/>
      <c r="D54" s="214"/>
      <c r="E54" s="531" t="s">
        <v>47</v>
      </c>
      <c r="F54" s="532"/>
      <c r="G54" s="531" t="s">
        <v>48</v>
      </c>
      <c r="H54" s="533"/>
      <c r="I54" s="240" t="s">
        <v>49</v>
      </c>
      <c r="J54" s="240" t="s">
        <v>50</v>
      </c>
    </row>
    <row r="55" spans="1:10" x14ac:dyDescent="0.3">
      <c r="B55" s="215"/>
      <c r="C55" s="216"/>
      <c r="D55" s="216"/>
      <c r="E55" s="534" t="s">
        <v>51</v>
      </c>
      <c r="F55" s="535"/>
      <c r="G55" s="536" t="s">
        <v>51</v>
      </c>
      <c r="H55" s="537"/>
      <c r="I55" s="211" t="s">
        <v>52</v>
      </c>
      <c r="J55" s="211" t="s">
        <v>52</v>
      </c>
    </row>
    <row r="56" spans="1:10" x14ac:dyDescent="0.3">
      <c r="A56" s="217" t="s">
        <v>74</v>
      </c>
      <c r="B56" s="528" t="s">
        <v>56</v>
      </c>
      <c r="C56" s="528"/>
      <c r="D56" s="528"/>
      <c r="E56" s="529">
        <f>E36+E43+E51</f>
        <v>0</v>
      </c>
      <c r="F56" s="530"/>
      <c r="G56" s="529">
        <f>G36+G43+G51</f>
        <v>0</v>
      </c>
      <c r="H56" s="530"/>
      <c r="I56" s="238">
        <f>G56-E56</f>
        <v>0</v>
      </c>
      <c r="J56" s="237">
        <f t="shared" ref="J56" si="3">IF(G56=0,0,G56/E56-1)</f>
        <v>0</v>
      </c>
    </row>
    <row r="59" spans="1:10" ht="26.4" x14ac:dyDescent="0.3">
      <c r="A59" s="43"/>
      <c r="B59" s="44"/>
      <c r="C59" s="45"/>
      <c r="D59" s="45"/>
      <c r="E59" s="589"/>
      <c r="F59" s="590"/>
      <c r="G59" s="591"/>
      <c r="H59" s="46" t="s">
        <v>75</v>
      </c>
      <c r="I59" s="46" t="s">
        <v>76</v>
      </c>
      <c r="J59" s="47" t="s">
        <v>77</v>
      </c>
    </row>
    <row r="60" spans="1:10" x14ac:dyDescent="0.3">
      <c r="A60" s="48" t="s">
        <v>78</v>
      </c>
      <c r="B60" s="54" t="s">
        <v>79</v>
      </c>
      <c r="C60" s="49"/>
      <c r="D60" s="49"/>
      <c r="E60" s="592"/>
      <c r="F60" s="593"/>
      <c r="G60" s="594"/>
      <c r="H60" s="50"/>
      <c r="I60" s="50"/>
      <c r="J60" s="51">
        <f>H60-I60</f>
        <v>0</v>
      </c>
    </row>
    <row r="61" spans="1:10" x14ac:dyDescent="0.3">
      <c r="A61" s="52"/>
      <c r="B61" s="43"/>
      <c r="C61" s="43"/>
      <c r="D61" s="43"/>
      <c r="E61" s="43"/>
      <c r="F61" s="43"/>
      <c r="G61" s="53"/>
      <c r="H61" s="43"/>
      <c r="I61" s="43"/>
      <c r="J61" s="43"/>
    </row>
    <row r="62" spans="1:10" ht="14.55" customHeight="1" x14ac:dyDescent="0.3">
      <c r="A62" s="595" t="s">
        <v>80</v>
      </c>
      <c r="B62" s="596"/>
      <c r="C62" s="596"/>
      <c r="D62" s="596"/>
      <c r="E62" s="596"/>
      <c r="F62" s="596"/>
      <c r="G62" s="596"/>
      <c r="H62" s="596"/>
      <c r="I62" s="596"/>
      <c r="J62" s="597"/>
    </row>
    <row r="63" spans="1:10" x14ac:dyDescent="0.3">
      <c r="A63" s="598"/>
      <c r="B63" s="599"/>
      <c r="C63" s="599"/>
      <c r="D63" s="599"/>
      <c r="E63" s="599"/>
      <c r="F63" s="599"/>
      <c r="G63" s="599"/>
      <c r="H63" s="599"/>
      <c r="I63" s="599"/>
      <c r="J63" s="600"/>
    </row>
    <row r="64" spans="1:10" ht="45.6" customHeight="1" x14ac:dyDescent="0.3">
      <c r="A64" s="601"/>
      <c r="B64" s="602"/>
      <c r="C64" s="602"/>
      <c r="D64" s="602"/>
      <c r="E64" s="602"/>
      <c r="F64" s="602"/>
      <c r="G64" s="602"/>
      <c r="H64" s="602"/>
      <c r="I64" s="602"/>
      <c r="J64" s="603"/>
    </row>
  </sheetData>
  <mergeCells count="83">
    <mergeCell ref="E59:G59"/>
    <mergeCell ref="E60:G60"/>
    <mergeCell ref="A62:J64"/>
    <mergeCell ref="B36:D36"/>
    <mergeCell ref="E36:F36"/>
    <mergeCell ref="G36:H36"/>
    <mergeCell ref="E46:F46"/>
    <mergeCell ref="G46:H46"/>
    <mergeCell ref="E47:F47"/>
    <mergeCell ref="G47:H47"/>
    <mergeCell ref="B48:D48"/>
    <mergeCell ref="E48:F48"/>
    <mergeCell ref="G48:H48"/>
    <mergeCell ref="B49:D49"/>
    <mergeCell ref="E49:F49"/>
    <mergeCell ref="G49:H49"/>
    <mergeCell ref="B35:D35"/>
    <mergeCell ref="E35:F35"/>
    <mergeCell ref="G35:H35"/>
    <mergeCell ref="B5:I5"/>
    <mergeCell ref="G24:J24"/>
    <mergeCell ref="C22:J22"/>
    <mergeCell ref="C10:F10"/>
    <mergeCell ref="A7:J7"/>
    <mergeCell ref="G14:J14"/>
    <mergeCell ref="G10:J10"/>
    <mergeCell ref="G11:J11"/>
    <mergeCell ref="C9:F9"/>
    <mergeCell ref="A20:J20"/>
    <mergeCell ref="C24:E24"/>
    <mergeCell ref="C11:F11"/>
    <mergeCell ref="C12:F12"/>
    <mergeCell ref="C23:E23"/>
    <mergeCell ref="C17:F17"/>
    <mergeCell ref="G12:J12"/>
    <mergeCell ref="G23:J23"/>
    <mergeCell ref="A31:J31"/>
    <mergeCell ref="C13:F13"/>
    <mergeCell ref="C14:F14"/>
    <mergeCell ref="C16:F16"/>
    <mergeCell ref="G16:J16"/>
    <mergeCell ref="G17:J17"/>
    <mergeCell ref="G13:J13"/>
    <mergeCell ref="C18:J18"/>
    <mergeCell ref="E34:F34"/>
    <mergeCell ref="G34:H34"/>
    <mergeCell ref="C25:E25"/>
    <mergeCell ref="G25:J25"/>
    <mergeCell ref="G28:J28"/>
    <mergeCell ref="C29:E29"/>
    <mergeCell ref="E33:F33"/>
    <mergeCell ref="G33:H33"/>
    <mergeCell ref="G29:J29"/>
    <mergeCell ref="C26:J26"/>
    <mergeCell ref="C27:J27"/>
    <mergeCell ref="C28:E28"/>
    <mergeCell ref="A33:D33"/>
    <mergeCell ref="B50:D50"/>
    <mergeCell ref="E50:F50"/>
    <mergeCell ref="G50:H50"/>
    <mergeCell ref="B51:D51"/>
    <mergeCell ref="E51:F51"/>
    <mergeCell ref="G51:H51"/>
    <mergeCell ref="E54:F54"/>
    <mergeCell ref="G54:H54"/>
    <mergeCell ref="E55:F55"/>
    <mergeCell ref="G55:H55"/>
    <mergeCell ref="B56:D56"/>
    <mergeCell ref="E56:F56"/>
    <mergeCell ref="G56:H56"/>
    <mergeCell ref="E39:F39"/>
    <mergeCell ref="G39:H39"/>
    <mergeCell ref="E40:F40"/>
    <mergeCell ref="G40:H40"/>
    <mergeCell ref="B41:D41"/>
    <mergeCell ref="E41:F41"/>
    <mergeCell ref="G41:H41"/>
    <mergeCell ref="B42:D42"/>
    <mergeCell ref="E42:F42"/>
    <mergeCell ref="G42:H42"/>
    <mergeCell ref="B43:D43"/>
    <mergeCell ref="E43:F43"/>
    <mergeCell ref="G43:H43"/>
  </mergeCells>
  <phoneticPr fontId="43" type="noConversion"/>
  <pageMargins left="0.7" right="0.7" top="0.78740157499999996" bottom="0.78740157499999996" header="0.3" footer="0.3"/>
  <pageSetup paperSize="9" scale="62"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K52"/>
  <sheetViews>
    <sheetView showGridLines="0" topLeftCell="A20" zoomScaleNormal="100" workbookViewId="0"/>
  </sheetViews>
  <sheetFormatPr baseColWidth="10" defaultColWidth="10.88671875" defaultRowHeight="13.8" x14ac:dyDescent="0.25"/>
  <cols>
    <col min="1" max="1" width="4.21875" style="285" customWidth="1"/>
    <col min="2" max="2" width="42.44140625" style="285" customWidth="1"/>
    <col min="3" max="3" width="17" style="285" customWidth="1"/>
    <col min="4" max="4" width="17.21875" style="285" bestFit="1" customWidth="1"/>
    <col min="5" max="5" width="16.21875" style="285" customWidth="1"/>
    <col min="6" max="6" width="11.21875" style="285" customWidth="1"/>
    <col min="7" max="7" width="15.77734375" style="285" customWidth="1"/>
    <col min="8" max="8" width="15.88671875" style="285" customWidth="1"/>
    <col min="9" max="9" width="16" style="285" customWidth="1"/>
    <col min="10" max="10" width="18.21875" style="285" customWidth="1"/>
    <col min="11" max="16384" width="10.88671875" style="285"/>
  </cols>
  <sheetData>
    <row r="1" spans="1:11" x14ac:dyDescent="0.25">
      <c r="A1" s="86" t="s">
        <v>81</v>
      </c>
      <c r="B1" s="87"/>
      <c r="C1" s="613">
        <f>'Stammdaten und Forderung'!$C$10</f>
        <v>0</v>
      </c>
      <c r="D1" s="614"/>
      <c r="E1" s="614"/>
      <c r="F1" s="614"/>
      <c r="G1" s="614"/>
      <c r="H1" s="614"/>
      <c r="I1" s="614"/>
      <c r="J1" s="615"/>
    </row>
    <row r="2" spans="1:11" x14ac:dyDescent="0.25">
      <c r="A2" s="255"/>
      <c r="B2" s="255"/>
      <c r="C2" s="255"/>
      <c r="D2" s="255"/>
      <c r="E2" s="255"/>
      <c r="F2" s="255"/>
      <c r="G2" s="255"/>
      <c r="H2" s="255"/>
      <c r="I2" s="255"/>
      <c r="J2" s="255"/>
    </row>
    <row r="3" spans="1:11" x14ac:dyDescent="0.25">
      <c r="A3" s="616" t="s">
        <v>306</v>
      </c>
      <c r="B3" s="617"/>
      <c r="C3" s="617"/>
      <c r="D3" s="617"/>
      <c r="E3" s="617"/>
      <c r="F3" s="617"/>
      <c r="G3" s="617"/>
      <c r="H3" s="617"/>
      <c r="I3" s="617"/>
      <c r="J3" s="618"/>
    </row>
    <row r="4" spans="1:11" ht="14.4" thickBot="1" x14ac:dyDescent="0.3"/>
    <row r="5" spans="1:11" ht="17.399999999999999" x14ac:dyDescent="0.25">
      <c r="B5" s="286" t="s">
        <v>285</v>
      </c>
      <c r="C5" s="287"/>
      <c r="D5" s="287"/>
      <c r="E5" s="287"/>
      <c r="F5" s="287"/>
      <c r="G5" s="287"/>
      <c r="H5" s="287"/>
      <c r="I5" s="287"/>
      <c r="J5" s="288"/>
    </row>
    <row r="6" spans="1:11" ht="17.399999999999999" x14ac:dyDescent="0.25">
      <c r="B6" s="289"/>
      <c r="C6" s="290"/>
      <c r="D6" s="290"/>
      <c r="E6" s="290"/>
      <c r="F6" s="290"/>
      <c r="G6" s="290"/>
      <c r="H6" s="290"/>
      <c r="I6" s="290"/>
      <c r="J6" s="291"/>
    </row>
    <row r="7" spans="1:11" ht="17.399999999999999" x14ac:dyDescent="0.25">
      <c r="B7" s="292" t="s">
        <v>286</v>
      </c>
      <c r="C7" s="293"/>
      <c r="D7" s="294"/>
      <c r="E7" s="294"/>
      <c r="F7" s="295"/>
      <c r="G7" s="296"/>
      <c r="H7" s="296"/>
      <c r="I7" s="295"/>
      <c r="J7" s="297"/>
    </row>
    <row r="8" spans="1:11" x14ac:dyDescent="0.25">
      <c r="B8" s="298"/>
      <c r="C8" s="290"/>
      <c r="D8" s="290"/>
      <c r="E8" s="290"/>
      <c r="F8" s="290"/>
      <c r="G8" s="290"/>
      <c r="H8" s="290"/>
      <c r="I8" s="290"/>
      <c r="J8" s="291"/>
    </row>
    <row r="9" spans="1:11" x14ac:dyDescent="0.25">
      <c r="B9" s="298"/>
      <c r="C9" s="290"/>
      <c r="D9" s="299" t="s">
        <v>82</v>
      </c>
      <c r="E9" s="300">
        <v>8</v>
      </c>
      <c r="F9" s="290"/>
      <c r="G9" s="301" t="s">
        <v>83</v>
      </c>
      <c r="H9" s="301" t="s">
        <v>84</v>
      </c>
      <c r="I9" s="301" t="s">
        <v>85</v>
      </c>
      <c r="J9" s="626" t="s">
        <v>287</v>
      </c>
    </row>
    <row r="10" spans="1:11" x14ac:dyDescent="0.25">
      <c r="B10" s="302"/>
      <c r="C10" s="290"/>
      <c r="D10" s="290" t="s">
        <v>288</v>
      </c>
      <c r="E10" s="303">
        <f>E9*E11</f>
        <v>24</v>
      </c>
      <c r="F10" s="290"/>
      <c r="G10" s="304">
        <v>365</v>
      </c>
      <c r="H10" s="304">
        <f>SUM(G10-I10)</f>
        <v>145</v>
      </c>
      <c r="I10" s="300">
        <v>220</v>
      </c>
      <c r="J10" s="627"/>
    </row>
    <row r="11" spans="1:11" x14ac:dyDescent="0.25">
      <c r="B11" s="305"/>
      <c r="C11" s="290"/>
      <c r="D11" s="290" t="s">
        <v>86</v>
      </c>
      <c r="E11" s="300">
        <v>3</v>
      </c>
      <c r="F11" s="290"/>
      <c r="G11" s="306">
        <f>SUM(G10/7)</f>
        <v>52.142857142857146</v>
      </c>
      <c r="H11" s="306">
        <f>SUM(G11-I11)</f>
        <v>8.1428571428571459</v>
      </c>
      <c r="I11" s="306">
        <f>SUM(I10/5)</f>
        <v>44</v>
      </c>
      <c r="J11" s="520">
        <v>1545</v>
      </c>
    </row>
    <row r="12" spans="1:11" x14ac:dyDescent="0.25">
      <c r="B12" s="305"/>
      <c r="C12" s="290"/>
      <c r="D12" s="290"/>
      <c r="E12" s="307"/>
      <c r="F12" s="307"/>
      <c r="G12" s="307"/>
      <c r="H12" s="307"/>
      <c r="I12" s="307"/>
      <c r="J12" s="291"/>
    </row>
    <row r="13" spans="1:11" ht="14.4" x14ac:dyDescent="0.25">
      <c r="B13" s="305"/>
      <c r="C13" s="290"/>
      <c r="D13" s="308" t="s">
        <v>289</v>
      </c>
      <c r="E13" s="309">
        <v>1</v>
      </c>
      <c r="F13" s="307"/>
      <c r="G13" s="310"/>
      <c r="H13" s="311"/>
      <c r="I13" s="299"/>
      <c r="J13" s="291"/>
    </row>
    <row r="14" spans="1:11" x14ac:dyDescent="0.25">
      <c r="B14" s="302"/>
      <c r="C14" s="290"/>
      <c r="D14" s="290"/>
      <c r="E14" s="290"/>
      <c r="F14" s="290"/>
      <c r="G14" s="290"/>
      <c r="H14" s="290"/>
      <c r="I14" s="290"/>
      <c r="J14" s="291"/>
      <c r="K14" s="312"/>
    </row>
    <row r="15" spans="1:11" ht="27.6" x14ac:dyDescent="0.25">
      <c r="B15" s="302"/>
      <c r="C15" s="628" t="s">
        <v>87</v>
      </c>
      <c r="D15" s="628"/>
      <c r="E15" s="313" t="s">
        <v>88</v>
      </c>
      <c r="F15" s="629" t="s">
        <v>89</v>
      </c>
      <c r="G15" s="629" t="s">
        <v>90</v>
      </c>
      <c r="H15" s="629" t="s">
        <v>91</v>
      </c>
      <c r="I15" s="629" t="s">
        <v>92</v>
      </c>
      <c r="J15" s="630" t="s">
        <v>93</v>
      </c>
    </row>
    <row r="16" spans="1:11" x14ac:dyDescent="0.25">
      <c r="B16" s="305"/>
      <c r="C16" s="314" t="s">
        <v>239</v>
      </c>
      <c r="D16" s="314" t="s">
        <v>240</v>
      </c>
      <c r="E16" s="314" t="s">
        <v>94</v>
      </c>
      <c r="F16" s="629"/>
      <c r="G16" s="629"/>
      <c r="H16" s="629"/>
      <c r="I16" s="629"/>
      <c r="J16" s="630"/>
    </row>
    <row r="17" spans="1:10" x14ac:dyDescent="0.25">
      <c r="B17" s="315" t="s">
        <v>95</v>
      </c>
      <c r="C17" s="293"/>
      <c r="D17" s="294"/>
      <c r="E17" s="294"/>
      <c r="F17" s="295"/>
      <c r="G17" s="296"/>
      <c r="H17" s="296"/>
      <c r="I17" s="295"/>
      <c r="J17" s="297"/>
    </row>
    <row r="18" spans="1:10" ht="14.4" x14ac:dyDescent="0.25">
      <c r="B18" s="316" t="s">
        <v>290</v>
      </c>
      <c r="C18" s="317">
        <v>0.33333333333333331</v>
      </c>
      <c r="D18" s="317">
        <v>0.66666666666666663</v>
      </c>
      <c r="E18" s="318">
        <f>(D18-C18)*24</f>
        <v>8</v>
      </c>
      <c r="F18" s="319">
        <f>$E$11</f>
        <v>3</v>
      </c>
      <c r="G18" s="319">
        <v>1</v>
      </c>
      <c r="H18" s="320">
        <f>$I$10/5*G18</f>
        <v>44</v>
      </c>
      <c r="I18" s="318">
        <f>SUM(E18*F18*H18)</f>
        <v>1056</v>
      </c>
      <c r="J18" s="321">
        <f>SUM(I18/J$11)</f>
        <v>0.68349514563106795</v>
      </c>
    </row>
    <row r="19" spans="1:10" ht="14.4" x14ac:dyDescent="0.25">
      <c r="B19" s="316" t="s">
        <v>291</v>
      </c>
      <c r="C19" s="317">
        <v>0.33333333333333331</v>
      </c>
      <c r="D19" s="317">
        <v>0.66666666666666663</v>
      </c>
      <c r="E19" s="318">
        <f t="shared" ref="E19:E21" si="0">(D19-C19)*24</f>
        <v>8</v>
      </c>
      <c r="F19" s="319">
        <f t="shared" ref="F19:F22" si="1">$E$11</f>
        <v>3</v>
      </c>
      <c r="G19" s="319">
        <v>1</v>
      </c>
      <c r="H19" s="320">
        <f t="shared" ref="H19:H22" si="2">$I$10/5*G19</f>
        <v>44</v>
      </c>
      <c r="I19" s="318">
        <f t="shared" ref="I19:I22" si="3">SUM(E19*F19*H19)</f>
        <v>1056</v>
      </c>
      <c r="J19" s="321">
        <f t="shared" ref="J19:J21" si="4">SUM(I19/J$11)</f>
        <v>0.68349514563106795</v>
      </c>
    </row>
    <row r="20" spans="1:10" ht="14.4" x14ac:dyDescent="0.25">
      <c r="B20" s="316" t="s">
        <v>292</v>
      </c>
      <c r="C20" s="317">
        <v>0.33333333333333331</v>
      </c>
      <c r="D20" s="317">
        <v>0.66666666666666663</v>
      </c>
      <c r="E20" s="318">
        <f t="shared" si="0"/>
        <v>8</v>
      </c>
      <c r="F20" s="319">
        <f t="shared" si="1"/>
        <v>3</v>
      </c>
      <c r="G20" s="319">
        <v>1</v>
      </c>
      <c r="H20" s="320">
        <f t="shared" si="2"/>
        <v>44</v>
      </c>
      <c r="I20" s="318">
        <f t="shared" si="3"/>
        <v>1056</v>
      </c>
      <c r="J20" s="321">
        <f t="shared" si="4"/>
        <v>0.68349514563106795</v>
      </c>
    </row>
    <row r="21" spans="1:10" ht="14.4" x14ac:dyDescent="0.25">
      <c r="B21" s="316" t="s">
        <v>293</v>
      </c>
      <c r="C21" s="317">
        <v>0.33333333333333331</v>
      </c>
      <c r="D21" s="317">
        <v>0.66666666666666663</v>
      </c>
      <c r="E21" s="318">
        <f t="shared" si="0"/>
        <v>8</v>
      </c>
      <c r="F21" s="319">
        <f t="shared" si="1"/>
        <v>3</v>
      </c>
      <c r="G21" s="319">
        <v>1</v>
      </c>
      <c r="H21" s="320">
        <f t="shared" si="2"/>
        <v>44</v>
      </c>
      <c r="I21" s="318">
        <f t="shared" si="3"/>
        <v>1056</v>
      </c>
      <c r="J21" s="321">
        <f t="shared" si="4"/>
        <v>0.68349514563106795</v>
      </c>
    </row>
    <row r="22" spans="1:10" ht="15" thickBot="1" x14ac:dyDescent="0.3">
      <c r="B22" s="322" t="s">
        <v>96</v>
      </c>
      <c r="C22" s="323">
        <v>0.33333333333333331</v>
      </c>
      <c r="D22" s="323">
        <v>0.52083333333333337</v>
      </c>
      <c r="E22" s="324">
        <f>(D22-C22)*24</f>
        <v>4.5000000000000018</v>
      </c>
      <c r="F22" s="325">
        <f t="shared" si="1"/>
        <v>3</v>
      </c>
      <c r="G22" s="325">
        <v>1</v>
      </c>
      <c r="H22" s="326">
        <f t="shared" si="2"/>
        <v>44</v>
      </c>
      <c r="I22" s="324">
        <f t="shared" si="3"/>
        <v>594.00000000000023</v>
      </c>
      <c r="J22" s="327">
        <f>SUM(I22/J$11)</f>
        <v>0.38446601941747588</v>
      </c>
    </row>
    <row r="23" spans="1:10" ht="14.4" thickTop="1" x14ac:dyDescent="0.25">
      <c r="B23" s="328" t="s">
        <v>97</v>
      </c>
      <c r="C23" s="329"/>
      <c r="D23" s="330"/>
      <c r="E23" s="331">
        <f>SUMPRODUCT($E$18:$E$22,$G$18:$G$22)</f>
        <v>36.5</v>
      </c>
      <c r="F23" s="332"/>
      <c r="G23" s="333">
        <f>SUM(G18:G22)</f>
        <v>5</v>
      </c>
      <c r="H23" s="334">
        <f>SUM(H18:H22)</f>
        <v>220</v>
      </c>
      <c r="I23" s="331">
        <f>SUM(I18:I22)</f>
        <v>4818</v>
      </c>
      <c r="J23" s="335">
        <f>SUM(J17:J22)</f>
        <v>3.1184466019417476</v>
      </c>
    </row>
    <row r="24" spans="1:10" x14ac:dyDescent="0.25">
      <c r="B24" s="336"/>
      <c r="C24" s="337"/>
      <c r="D24" s="338"/>
      <c r="E24" s="307"/>
      <c r="F24" s="339"/>
      <c r="G24" s="339"/>
      <c r="H24" s="340"/>
      <c r="I24" s="341"/>
      <c r="J24" s="342"/>
    </row>
    <row r="25" spans="1:10" x14ac:dyDescent="0.25">
      <c r="A25" s="343"/>
      <c r="B25" s="344" t="s">
        <v>98</v>
      </c>
      <c r="C25" s="345"/>
      <c r="D25" s="346"/>
      <c r="E25" s="318">
        <v>1</v>
      </c>
      <c r="F25" s="347">
        <f>J23</f>
        <v>3.1184466019417476</v>
      </c>
      <c r="G25" s="348"/>
      <c r="H25" s="349">
        <f>I10</f>
        <v>220</v>
      </c>
      <c r="I25" s="318">
        <f>SUM(E25*F25*H25)</f>
        <v>686.05825242718447</v>
      </c>
      <c r="J25" s="350">
        <f>I25/J11</f>
        <v>0.44405064882018414</v>
      </c>
    </row>
    <row r="26" spans="1:10" x14ac:dyDescent="0.25">
      <c r="B26" s="351"/>
      <c r="C26" s="352"/>
      <c r="D26" s="353"/>
      <c r="E26" s="354"/>
      <c r="F26" s="355"/>
      <c r="G26" s="355"/>
      <c r="H26" s="356"/>
      <c r="I26" s="341"/>
      <c r="J26" s="357"/>
    </row>
    <row r="27" spans="1:10" ht="14.4" x14ac:dyDescent="0.25">
      <c r="B27" s="358" t="s">
        <v>294</v>
      </c>
      <c r="C27" s="359"/>
      <c r="D27" s="359"/>
      <c r="E27" s="359"/>
      <c r="F27" s="359"/>
      <c r="G27" s="359"/>
      <c r="H27" s="360"/>
      <c r="I27" s="361">
        <f>SUM(I23:I25)</f>
        <v>5504.0582524271849</v>
      </c>
      <c r="J27" s="362">
        <f>J23+J25</f>
        <v>3.5624972507619317</v>
      </c>
    </row>
    <row r="28" spans="1:10" ht="14.4" x14ac:dyDescent="0.25">
      <c r="B28" s="358" t="s">
        <v>295</v>
      </c>
      <c r="C28" s="359"/>
      <c r="D28" s="359"/>
      <c r="E28" s="359"/>
      <c r="F28" s="359"/>
      <c r="G28" s="359"/>
      <c r="H28" s="360"/>
      <c r="I28" s="361">
        <f>I27/$E$11</f>
        <v>1834.686084142395</v>
      </c>
      <c r="J28" s="362">
        <f>J27/$E$11</f>
        <v>1.1874990835873105</v>
      </c>
    </row>
    <row r="29" spans="1:10" ht="15" thickBot="1" x14ac:dyDescent="0.3">
      <c r="B29" s="363"/>
      <c r="C29" s="290"/>
      <c r="D29" s="290"/>
      <c r="E29" s="290"/>
      <c r="F29" s="290"/>
      <c r="G29" s="290"/>
      <c r="H29" s="364"/>
      <c r="I29" s="290"/>
      <c r="J29" s="365"/>
    </row>
    <row r="30" spans="1:10" ht="18" thickBot="1" x14ac:dyDescent="0.3">
      <c r="B30" s="366" t="s">
        <v>296</v>
      </c>
      <c r="C30" s="367"/>
      <c r="D30" s="367"/>
      <c r="E30" s="368"/>
      <c r="F30" s="367"/>
      <c r="G30" s="367"/>
      <c r="H30" s="367"/>
      <c r="I30" s="621">
        <f>SUM($E$10/$J$27)</f>
        <v>6.7368473041956687</v>
      </c>
      <c r="J30" s="622"/>
    </row>
    <row r="31" spans="1:10" ht="15" thickBot="1" x14ac:dyDescent="0.3">
      <c r="B31" s="369"/>
      <c r="C31" s="287"/>
      <c r="D31" s="287"/>
      <c r="E31" s="370"/>
      <c r="F31" s="287"/>
      <c r="G31" s="287"/>
      <c r="H31" s="287"/>
      <c r="I31" s="287"/>
      <c r="J31" s="371"/>
    </row>
    <row r="32" spans="1:10" x14ac:dyDescent="0.25">
      <c r="B32" s="372"/>
      <c r="C32" s="287"/>
      <c r="D32" s="287"/>
      <c r="E32" s="287"/>
      <c r="F32" s="287"/>
      <c r="G32" s="287"/>
      <c r="H32" s="287"/>
      <c r="I32" s="287"/>
      <c r="J32" s="288"/>
    </row>
    <row r="33" spans="2:10" ht="17.399999999999999" x14ac:dyDescent="0.25">
      <c r="B33" s="292" t="s">
        <v>297</v>
      </c>
      <c r="C33" s="293"/>
      <c r="D33" s="294"/>
      <c r="E33" s="294"/>
      <c r="F33" s="295"/>
      <c r="G33" s="296"/>
      <c r="H33" s="296"/>
      <c r="I33" s="295"/>
      <c r="J33" s="297"/>
    </row>
    <row r="34" spans="2:10" x14ac:dyDescent="0.25">
      <c r="B34" s="298"/>
      <c r="C34" s="290"/>
      <c r="D34" s="290"/>
      <c r="E34" s="290"/>
      <c r="F34" s="623" t="s">
        <v>288</v>
      </c>
      <c r="G34" s="623"/>
      <c r="H34" s="623" t="s">
        <v>298</v>
      </c>
      <c r="I34" s="623"/>
      <c r="J34" s="373" t="s">
        <v>99</v>
      </c>
    </row>
    <row r="35" spans="2:10" ht="15.6" x14ac:dyDescent="0.25">
      <c r="B35" s="374" t="s">
        <v>299</v>
      </c>
      <c r="C35" s="375"/>
      <c r="D35" s="375"/>
      <c r="E35" s="375"/>
      <c r="F35" s="375"/>
      <c r="G35" s="375"/>
      <c r="H35" s="375"/>
      <c r="I35" s="375"/>
      <c r="J35" s="376"/>
    </row>
    <row r="36" spans="2:10" x14ac:dyDescent="0.25">
      <c r="B36" s="377" t="s">
        <v>300</v>
      </c>
      <c r="C36" s="378"/>
      <c r="D36" s="378"/>
      <c r="E36" s="378"/>
      <c r="F36" s="609">
        <f>$E$10</f>
        <v>24</v>
      </c>
      <c r="G36" s="610"/>
      <c r="H36" s="619">
        <f>I30</f>
        <v>6.7368473041956687</v>
      </c>
      <c r="I36" s="620"/>
      <c r="J36" s="379">
        <f>$F$36/H36</f>
        <v>3.5624972507619317</v>
      </c>
    </row>
    <row r="37" spans="2:10" x14ac:dyDescent="0.25">
      <c r="B37" s="298"/>
      <c r="C37" s="290"/>
      <c r="D37" s="290"/>
      <c r="E37" s="290"/>
      <c r="F37" s="290"/>
      <c r="G37" s="290"/>
      <c r="H37" s="290"/>
      <c r="I37" s="290"/>
      <c r="J37" s="291"/>
    </row>
    <row r="38" spans="2:10" ht="17.399999999999999" x14ac:dyDescent="0.25">
      <c r="B38" s="374" t="s">
        <v>301</v>
      </c>
      <c r="C38" s="380"/>
      <c r="D38" s="375"/>
      <c r="E38" s="375"/>
      <c r="F38" s="375"/>
      <c r="G38" s="375"/>
      <c r="H38" s="375"/>
      <c r="I38" s="375"/>
      <c r="J38" s="376"/>
    </row>
    <row r="39" spans="2:10" x14ac:dyDescent="0.25">
      <c r="B39" s="381" t="s">
        <v>100</v>
      </c>
      <c r="C39" s="378"/>
      <c r="D39" s="378"/>
      <c r="E39" s="382"/>
      <c r="F39" s="609">
        <f>$E$10</f>
        <v>24</v>
      </c>
      <c r="G39" s="610"/>
      <c r="H39" s="624">
        <v>120</v>
      </c>
      <c r="I39" s="625"/>
      <c r="J39" s="379">
        <f>$F$39/H39</f>
        <v>0.2</v>
      </c>
    </row>
    <row r="40" spans="2:10" x14ac:dyDescent="0.25">
      <c r="B40" s="381" t="s">
        <v>101</v>
      </c>
      <c r="C40" s="378"/>
      <c r="D40" s="378"/>
      <c r="E40" s="382"/>
      <c r="F40" s="609">
        <f>$E$10</f>
        <v>24</v>
      </c>
      <c r="G40" s="610"/>
      <c r="H40" s="619">
        <v>40</v>
      </c>
      <c r="I40" s="620"/>
      <c r="J40" s="379">
        <f t="shared" ref="J40:J43" si="5">$F$39/H40</f>
        <v>0.6</v>
      </c>
    </row>
    <row r="41" spans="2:10" x14ac:dyDescent="0.25">
      <c r="B41" s="381" t="s">
        <v>102</v>
      </c>
      <c r="C41" s="378"/>
      <c r="D41" s="378"/>
      <c r="E41" s="382"/>
      <c r="F41" s="609">
        <f>$E$10</f>
        <v>24</v>
      </c>
      <c r="G41" s="610"/>
      <c r="H41" s="619">
        <v>120</v>
      </c>
      <c r="I41" s="620"/>
      <c r="J41" s="379">
        <f t="shared" si="5"/>
        <v>0.2</v>
      </c>
    </row>
    <row r="42" spans="2:10" x14ac:dyDescent="0.25">
      <c r="B42" s="381" t="s">
        <v>103</v>
      </c>
      <c r="C42" s="378"/>
      <c r="D42" s="378"/>
      <c r="E42" s="382"/>
      <c r="F42" s="609">
        <f>$E$10</f>
        <v>24</v>
      </c>
      <c r="G42" s="610"/>
      <c r="H42" s="619">
        <v>80</v>
      </c>
      <c r="I42" s="620"/>
      <c r="J42" s="379">
        <f t="shared" si="5"/>
        <v>0.3</v>
      </c>
    </row>
    <row r="43" spans="2:10" x14ac:dyDescent="0.25">
      <c r="B43" s="381" t="s">
        <v>104</v>
      </c>
      <c r="C43" s="378"/>
      <c r="D43" s="378"/>
      <c r="E43" s="382"/>
      <c r="F43" s="609">
        <f>$E$10</f>
        <v>24</v>
      </c>
      <c r="G43" s="610"/>
      <c r="H43" s="611">
        <v>30</v>
      </c>
      <c r="I43" s="612"/>
      <c r="J43" s="379">
        <f t="shared" si="5"/>
        <v>0.8</v>
      </c>
    </row>
    <row r="44" spans="2:10" ht="14.4" thickBot="1" x14ac:dyDescent="0.3">
      <c r="B44" s="383"/>
      <c r="C44" s="384"/>
      <c r="D44" s="384"/>
      <c r="E44" s="384"/>
      <c r="F44" s="384"/>
      <c r="G44" s="384"/>
      <c r="H44" s="384"/>
      <c r="I44" s="384"/>
      <c r="J44" s="385"/>
    </row>
    <row r="46" spans="2:10" x14ac:dyDescent="0.25">
      <c r="B46" s="386" t="s">
        <v>302</v>
      </c>
      <c r="C46" s="386"/>
    </row>
    <row r="47" spans="2:10" x14ac:dyDescent="0.25">
      <c r="B47" s="387" t="s">
        <v>303</v>
      </c>
      <c r="C47" s="387"/>
    </row>
    <row r="49" spans="2:10" x14ac:dyDescent="0.25">
      <c r="B49" s="343" t="s">
        <v>304</v>
      </c>
      <c r="C49" s="388"/>
      <c r="F49" s="389"/>
      <c r="G49" s="390"/>
    </row>
    <row r="50" spans="2:10" x14ac:dyDescent="0.25">
      <c r="B50" s="388" t="s">
        <v>305</v>
      </c>
      <c r="C50" s="388"/>
    </row>
    <row r="52" spans="2:10" x14ac:dyDescent="0.25">
      <c r="J52" s="391"/>
    </row>
  </sheetData>
  <mergeCells count="24">
    <mergeCell ref="H39:I39"/>
    <mergeCell ref="J9:J10"/>
    <mergeCell ref="C15:D15"/>
    <mergeCell ref="F15:F16"/>
    <mergeCell ref="G15:G16"/>
    <mergeCell ref="H15:H16"/>
    <mergeCell ref="I15:I16"/>
    <mergeCell ref="J15:J16"/>
    <mergeCell ref="F43:G43"/>
    <mergeCell ref="H43:I43"/>
    <mergeCell ref="C1:J1"/>
    <mergeCell ref="A3:J3"/>
    <mergeCell ref="F40:G40"/>
    <mergeCell ref="H40:I40"/>
    <mergeCell ref="F41:G41"/>
    <mergeCell ref="H41:I41"/>
    <mergeCell ref="F42:G42"/>
    <mergeCell ref="H42:I42"/>
    <mergeCell ref="I30:J30"/>
    <mergeCell ref="F34:G34"/>
    <mergeCell ref="H34:I34"/>
    <mergeCell ref="F36:G36"/>
    <mergeCell ref="H36:I36"/>
    <mergeCell ref="F39:G39"/>
  </mergeCells>
  <pageMargins left="0.7" right="0.7" top="0.78740157499999996" bottom="0.78740157499999996" header="0.3" footer="0.3"/>
  <pageSetup paperSize="9" scale="5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Q46"/>
  <sheetViews>
    <sheetView showGridLines="0" topLeftCell="A23" zoomScaleNormal="100" workbookViewId="0">
      <selection activeCell="E17" sqref="E17"/>
    </sheetView>
  </sheetViews>
  <sheetFormatPr baseColWidth="10" defaultColWidth="11.44140625" defaultRowHeight="13.8" x14ac:dyDescent="0.25"/>
  <cols>
    <col min="1" max="1" width="5.21875" style="174" customWidth="1"/>
    <col min="2" max="2" width="39" style="174" customWidth="1"/>
    <col min="3" max="3" width="22.21875" style="174" customWidth="1"/>
    <col min="4" max="4" width="15.21875" style="174" customWidth="1"/>
    <col min="5" max="5" width="15.21875" style="174" bestFit="1" customWidth="1"/>
    <col min="6" max="6" width="16.21875" style="174" bestFit="1" customWidth="1"/>
    <col min="7" max="7" width="12.21875" style="174" bestFit="1" customWidth="1"/>
    <col min="8" max="8" width="11.44140625" style="174"/>
    <col min="9" max="9" width="13.77734375" style="174" customWidth="1"/>
    <col min="10" max="10" width="16.21875" style="174" bestFit="1" customWidth="1"/>
    <col min="11" max="12" width="11.44140625" style="174"/>
    <col min="13" max="13" width="14.44140625" style="174" bestFit="1" customWidth="1"/>
    <col min="14" max="16384" width="11.44140625" style="174"/>
  </cols>
  <sheetData>
    <row r="1" spans="1:14" x14ac:dyDescent="0.25">
      <c r="A1" s="73" t="s">
        <v>81</v>
      </c>
      <c r="B1" s="74"/>
      <c r="C1" s="631">
        <f>'Stammdaten und Forderung'!C10</f>
        <v>0</v>
      </c>
      <c r="D1" s="632"/>
      <c r="E1" s="632"/>
      <c r="F1" s="633"/>
      <c r="G1" s="40"/>
      <c r="H1" s="40"/>
      <c r="I1" s="40"/>
      <c r="J1" s="40"/>
      <c r="K1" s="256"/>
      <c r="L1" s="256"/>
      <c r="M1" s="256"/>
      <c r="N1" s="256"/>
    </row>
    <row r="2" spans="1:14" x14ac:dyDescent="0.25">
      <c r="A2" s="256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256"/>
    </row>
    <row r="3" spans="1:14" x14ac:dyDescent="0.25">
      <c r="A3" s="634" t="s">
        <v>106</v>
      </c>
      <c r="B3" s="635"/>
      <c r="C3" s="635"/>
      <c r="D3" s="635"/>
      <c r="E3" s="635"/>
      <c r="F3" s="636"/>
      <c r="G3" s="40"/>
      <c r="H3" s="40"/>
      <c r="I3" s="40"/>
      <c r="J3" s="40"/>
      <c r="K3" s="256"/>
      <c r="L3" s="40"/>
      <c r="M3" s="40"/>
      <c r="N3" s="256"/>
    </row>
    <row r="4" spans="1:14" x14ac:dyDescent="0.25">
      <c r="A4" s="256"/>
      <c r="B4" s="257"/>
      <c r="C4" s="257"/>
      <c r="D4" s="257"/>
      <c r="E4" s="257"/>
      <c r="F4" s="41"/>
      <c r="G4" s="40"/>
      <c r="H4" s="40"/>
      <c r="I4" s="40"/>
      <c r="J4" s="40"/>
      <c r="K4" s="40"/>
      <c r="L4" s="40"/>
      <c r="M4" s="40"/>
      <c r="N4" s="256"/>
    </row>
    <row r="5" spans="1:14" x14ac:dyDescent="0.25">
      <c r="A5" s="637" t="s">
        <v>107</v>
      </c>
      <c r="B5" s="638"/>
      <c r="C5" s="638"/>
      <c r="D5" s="638"/>
      <c r="E5" s="638"/>
      <c r="F5" s="639"/>
      <c r="G5" s="55"/>
      <c r="H5" s="55"/>
      <c r="I5" s="55"/>
      <c r="J5" s="40"/>
      <c r="K5" s="40"/>
      <c r="L5" s="40"/>
      <c r="M5" s="40"/>
      <c r="N5" s="256"/>
    </row>
    <row r="6" spans="1:14" s="75" customFormat="1" ht="7.5" customHeight="1" x14ac:dyDescent="0.25"/>
    <row r="7" spans="1:14" x14ac:dyDescent="0.25">
      <c r="A7" s="67" t="s">
        <v>108</v>
      </c>
      <c r="B7" s="175" t="s">
        <v>109</v>
      </c>
      <c r="C7" s="209">
        <f>'Personal- und Sachkosten'!$C$6</f>
        <v>24</v>
      </c>
      <c r="D7" s="257"/>
      <c r="E7" s="257"/>
      <c r="F7" s="41"/>
      <c r="G7" s="57"/>
      <c r="H7" s="58"/>
      <c r="I7" s="59"/>
      <c r="J7" s="40"/>
      <c r="K7" s="40"/>
      <c r="L7" s="40"/>
      <c r="M7" s="40"/>
      <c r="N7" s="256"/>
    </row>
    <row r="8" spans="1:14" x14ac:dyDescent="0.25">
      <c r="A8" s="67" t="s">
        <v>110</v>
      </c>
      <c r="B8" s="96" t="s">
        <v>111</v>
      </c>
      <c r="C8" s="176">
        <f>'Personal- und Sachkosten'!$C$7</f>
        <v>365</v>
      </c>
      <c r="D8" s="257"/>
      <c r="E8" s="257"/>
      <c r="F8" s="41"/>
      <c r="G8" s="57"/>
      <c r="H8" s="58"/>
      <c r="I8" s="59"/>
      <c r="J8" s="40"/>
      <c r="K8" s="40"/>
      <c r="L8" s="40"/>
      <c r="M8" s="40"/>
      <c r="N8" s="256"/>
    </row>
    <row r="9" spans="1:14" x14ac:dyDescent="0.25">
      <c r="A9" s="67" t="s">
        <v>112</v>
      </c>
      <c r="B9" s="96" t="s">
        <v>113</v>
      </c>
      <c r="C9" s="177">
        <f>'Personal- und Sachkosten'!$C$8</f>
        <v>0.99</v>
      </c>
      <c r="D9" s="257"/>
      <c r="E9" s="257"/>
      <c r="F9" s="41"/>
      <c r="G9" s="57"/>
      <c r="H9" s="58"/>
      <c r="I9" s="59"/>
      <c r="J9" s="40"/>
      <c r="K9" s="40"/>
      <c r="L9" s="40"/>
      <c r="M9" s="40"/>
      <c r="N9" s="256"/>
    </row>
    <row r="10" spans="1:14" x14ac:dyDescent="0.25">
      <c r="A10" s="67" t="s">
        <v>114</v>
      </c>
      <c r="B10" s="96" t="s">
        <v>115</v>
      </c>
      <c r="C10" s="56">
        <f>C7*C8*C9</f>
        <v>8672.4</v>
      </c>
      <c r="D10" s="257"/>
      <c r="E10" s="257"/>
      <c r="F10" s="41"/>
      <c r="G10" s="57"/>
      <c r="H10" s="58"/>
      <c r="I10" s="59"/>
      <c r="J10" s="40"/>
      <c r="K10" s="40"/>
      <c r="L10" s="40"/>
      <c r="M10" s="40"/>
      <c r="N10" s="256"/>
    </row>
    <row r="11" spans="1:14" x14ac:dyDescent="0.25">
      <c r="A11" s="67" t="s">
        <v>116</v>
      </c>
      <c r="B11" s="96" t="s">
        <v>117</v>
      </c>
      <c r="C11" s="66">
        <f>'Personal- und Sachkosten'!$C$10</f>
        <v>30.42</v>
      </c>
      <c r="D11" s="257"/>
      <c r="E11" s="257"/>
      <c r="F11" s="41"/>
      <c r="G11" s="57"/>
      <c r="H11" s="58"/>
      <c r="I11" s="59"/>
      <c r="J11" s="40"/>
      <c r="K11" s="40"/>
      <c r="L11" s="40"/>
      <c r="M11" s="40"/>
      <c r="N11" s="256"/>
    </row>
    <row r="12" spans="1:14" x14ac:dyDescent="0.25">
      <c r="A12" s="256"/>
      <c r="B12" s="257"/>
      <c r="C12" s="258"/>
      <c r="D12" s="257"/>
      <c r="E12" s="257"/>
      <c r="F12" s="40"/>
      <c r="G12" s="40"/>
      <c r="H12" s="40"/>
      <c r="I12" s="40"/>
      <c r="J12" s="40"/>
      <c r="K12" s="40"/>
      <c r="L12" s="40"/>
      <c r="M12" s="256"/>
      <c r="N12" s="256"/>
    </row>
    <row r="13" spans="1:14" x14ac:dyDescent="0.25">
      <c r="A13" s="637" t="s">
        <v>118</v>
      </c>
      <c r="B13" s="638"/>
      <c r="C13" s="638"/>
      <c r="D13" s="638"/>
      <c r="E13" s="638"/>
      <c r="F13" s="639"/>
      <c r="G13" s="40"/>
      <c r="H13" s="40"/>
      <c r="I13" s="40"/>
      <c r="J13" s="40"/>
      <c r="K13" s="40"/>
      <c r="L13" s="40"/>
      <c r="M13" s="256"/>
      <c r="N13" s="256"/>
    </row>
    <row r="14" spans="1:14" ht="7.5" customHeight="1" x14ac:dyDescent="0.25">
      <c r="A14" s="256"/>
      <c r="B14" s="257"/>
      <c r="C14" s="258"/>
      <c r="D14" s="257"/>
      <c r="E14" s="257"/>
      <c r="F14" s="40"/>
      <c r="G14" s="40"/>
      <c r="H14" s="40"/>
      <c r="I14" s="40"/>
      <c r="J14" s="40"/>
      <c r="K14" s="40"/>
      <c r="L14" s="40"/>
      <c r="M14" s="256"/>
      <c r="N14" s="256"/>
    </row>
    <row r="15" spans="1:14" ht="15" customHeight="1" x14ac:dyDescent="0.25">
      <c r="A15" s="640" t="s">
        <v>119</v>
      </c>
      <c r="B15" s="641"/>
      <c r="C15" s="644" t="s">
        <v>120</v>
      </c>
      <c r="D15" s="644" t="s">
        <v>121</v>
      </c>
      <c r="E15" s="178" t="s">
        <v>122</v>
      </c>
      <c r="F15" s="178" t="s">
        <v>122</v>
      </c>
      <c r="G15" s="257"/>
      <c r="H15" s="40"/>
      <c r="I15" s="40"/>
      <c r="J15" s="40"/>
      <c r="K15" s="40"/>
      <c r="L15" s="40"/>
      <c r="M15" s="40"/>
      <c r="N15" s="40"/>
    </row>
    <row r="16" spans="1:14" x14ac:dyDescent="0.25">
      <c r="A16" s="642"/>
      <c r="B16" s="643"/>
      <c r="C16" s="645"/>
      <c r="D16" s="645"/>
      <c r="E16" s="179" t="s">
        <v>123</v>
      </c>
      <c r="F16" s="179" t="s">
        <v>124</v>
      </c>
      <c r="G16" s="257"/>
      <c r="H16" s="40"/>
      <c r="I16" s="40"/>
      <c r="J16" s="40"/>
      <c r="K16" s="40"/>
      <c r="L16" s="40"/>
      <c r="M16" s="40"/>
      <c r="N16" s="40"/>
    </row>
    <row r="17" spans="1:17" x14ac:dyDescent="0.25">
      <c r="A17" s="67" t="s">
        <v>125</v>
      </c>
      <c r="B17" s="259" t="s">
        <v>126</v>
      </c>
      <c r="C17" s="180">
        <f>'Personal- und Sachkosten'!G17</f>
        <v>6.7368473041956687</v>
      </c>
      <c r="D17" s="181">
        <f>'Personal- und Sachkosten'!H17</f>
        <v>3.5624972507619317</v>
      </c>
      <c r="E17" s="182">
        <f>'Personal- und Sachkosten'!J17</f>
        <v>0</v>
      </c>
      <c r="F17" s="183">
        <f>E17/$C$10</f>
        <v>0</v>
      </c>
      <c r="G17" s="61"/>
      <c r="H17" s="61"/>
      <c r="I17" s="63"/>
      <c r="J17" s="62"/>
      <c r="K17" s="40"/>
      <c r="L17" s="257"/>
      <c r="M17" s="257"/>
      <c r="N17" s="257"/>
      <c r="O17" s="257"/>
      <c r="P17" s="256"/>
      <c r="Q17" s="256"/>
    </row>
    <row r="18" spans="1:17" x14ac:dyDescent="0.25">
      <c r="A18" s="67" t="s">
        <v>127</v>
      </c>
      <c r="B18" s="259" t="s">
        <v>128</v>
      </c>
      <c r="C18" s="180">
        <f>'Personal- und Sachkosten'!G18</f>
        <v>120</v>
      </c>
      <c r="D18" s="181">
        <f>'Personal- und Sachkosten'!H18</f>
        <v>0.2</v>
      </c>
      <c r="E18" s="182">
        <f>'Personal- und Sachkosten'!J18</f>
        <v>0</v>
      </c>
      <c r="F18" s="183">
        <f t="shared" ref="F18:F23" si="0">E18/$C$10</f>
        <v>0</v>
      </c>
      <c r="G18" s="61"/>
      <c r="H18" s="61"/>
      <c r="I18" s="63"/>
      <c r="J18" s="62"/>
      <c r="K18" s="40"/>
      <c r="L18" s="257"/>
      <c r="M18" s="257"/>
      <c r="N18" s="257"/>
      <c r="O18" s="257"/>
      <c r="P18" s="256"/>
      <c r="Q18" s="256"/>
    </row>
    <row r="19" spans="1:17" x14ac:dyDescent="0.25">
      <c r="A19" s="67" t="s">
        <v>129</v>
      </c>
      <c r="B19" s="259" t="s">
        <v>130</v>
      </c>
      <c r="C19" s="180">
        <f>'Personal- und Sachkosten'!G19</f>
        <v>40</v>
      </c>
      <c r="D19" s="181">
        <f>'Personal- und Sachkosten'!H19</f>
        <v>0.6</v>
      </c>
      <c r="E19" s="182">
        <f>'Personal- und Sachkosten'!J19</f>
        <v>0</v>
      </c>
      <c r="F19" s="183">
        <f t="shared" si="0"/>
        <v>0</v>
      </c>
      <c r="G19" s="61"/>
      <c r="H19" s="61"/>
      <c r="I19" s="63"/>
      <c r="J19" s="62"/>
      <c r="K19" s="40"/>
      <c r="L19" s="257"/>
      <c r="M19" s="257"/>
      <c r="N19" s="257"/>
      <c r="O19" s="257"/>
      <c r="P19" s="256"/>
      <c r="Q19" s="256"/>
    </row>
    <row r="20" spans="1:17" x14ac:dyDescent="0.25">
      <c r="A20" s="67" t="s">
        <v>131</v>
      </c>
      <c r="B20" s="259" t="s">
        <v>132</v>
      </c>
      <c r="C20" s="180">
        <f>'Personal- und Sachkosten'!G20</f>
        <v>120</v>
      </c>
      <c r="D20" s="181">
        <f>'Personal- und Sachkosten'!H20</f>
        <v>0.2</v>
      </c>
      <c r="E20" s="182">
        <f>'Personal- und Sachkosten'!J20</f>
        <v>0</v>
      </c>
      <c r="F20" s="183">
        <f t="shared" si="0"/>
        <v>0</v>
      </c>
      <c r="G20" s="61"/>
      <c r="H20" s="61"/>
      <c r="I20" s="63"/>
      <c r="J20" s="62"/>
      <c r="K20" s="40"/>
      <c r="L20" s="257"/>
      <c r="M20" s="257"/>
      <c r="N20" s="257"/>
      <c r="O20" s="257"/>
      <c r="P20" s="256"/>
      <c r="Q20" s="256"/>
    </row>
    <row r="21" spans="1:17" x14ac:dyDescent="0.25">
      <c r="A21" s="67" t="s">
        <v>133</v>
      </c>
      <c r="B21" s="259" t="s">
        <v>134</v>
      </c>
      <c r="C21" s="180">
        <f>'Personal- und Sachkosten'!G21</f>
        <v>80</v>
      </c>
      <c r="D21" s="181">
        <f>'Personal- und Sachkosten'!H21</f>
        <v>0.3</v>
      </c>
      <c r="E21" s="182">
        <f>'Personal- und Sachkosten'!J21</f>
        <v>0</v>
      </c>
      <c r="F21" s="183">
        <f t="shared" si="0"/>
        <v>0</v>
      </c>
      <c r="G21" s="61"/>
      <c r="H21" s="61"/>
      <c r="I21" s="63"/>
      <c r="J21" s="62"/>
      <c r="K21" s="40"/>
      <c r="L21" s="257"/>
      <c r="M21" s="257"/>
      <c r="N21" s="257"/>
      <c r="O21" s="257"/>
      <c r="P21" s="256"/>
      <c r="Q21" s="256"/>
    </row>
    <row r="22" spans="1:17" x14ac:dyDescent="0.25">
      <c r="A22" s="67" t="s">
        <v>135</v>
      </c>
      <c r="B22" s="259" t="s">
        <v>136</v>
      </c>
      <c r="C22" s="180">
        <f>'Personal- und Sachkosten'!G22</f>
        <v>30</v>
      </c>
      <c r="D22" s="181">
        <f>'Personal- und Sachkosten'!H22</f>
        <v>0.8</v>
      </c>
      <c r="E22" s="182">
        <f>'Personal- und Sachkosten'!J22</f>
        <v>0</v>
      </c>
      <c r="F22" s="183">
        <f t="shared" si="0"/>
        <v>0</v>
      </c>
      <c r="G22" s="61"/>
      <c r="H22" s="61"/>
      <c r="I22" s="63"/>
      <c r="J22" s="62"/>
      <c r="K22" s="40"/>
      <c r="L22" s="257"/>
      <c r="M22" s="257"/>
      <c r="N22" s="257"/>
      <c r="O22" s="257"/>
      <c r="P22" s="256"/>
      <c r="Q22" s="256"/>
    </row>
    <row r="23" spans="1:17" ht="14.4" x14ac:dyDescent="0.3">
      <c r="A23" s="67" t="s">
        <v>137</v>
      </c>
      <c r="B23" s="184" t="s">
        <v>138</v>
      </c>
      <c r="C23" s="185"/>
      <c r="D23" s="186"/>
      <c r="E23" s="182">
        <f>'Personal- und Sachkosten'!J25</f>
        <v>0</v>
      </c>
      <c r="F23" s="183">
        <f t="shared" si="0"/>
        <v>0</v>
      </c>
      <c r="G23" s="61"/>
      <c r="H23" s="260"/>
      <c r="I23" s="41"/>
      <c r="J23" s="61"/>
      <c r="K23" s="63"/>
      <c r="L23" s="62"/>
      <c r="M23" s="40"/>
      <c r="N23" s="257"/>
      <c r="O23" s="257"/>
      <c r="P23" s="257"/>
      <c r="Q23" s="257"/>
    </row>
    <row r="24" spans="1:17" x14ac:dyDescent="0.25">
      <c r="A24" s="70"/>
      <c r="B24" s="631" t="s">
        <v>139</v>
      </c>
      <c r="C24" s="633"/>
      <c r="D24" s="42">
        <f>SUM(D17:D22)</f>
        <v>5.6624972507619313</v>
      </c>
      <c r="E24" s="69">
        <f>SUM(E17:E23)</f>
        <v>0</v>
      </c>
      <c r="F24" s="68">
        <f>SUM(F17:F23)</f>
        <v>0</v>
      </c>
      <c r="G24" s="70"/>
      <c r="H24" s="260"/>
      <c r="I24" s="41"/>
      <c r="J24" s="61"/>
      <c r="K24" s="63"/>
      <c r="L24" s="62"/>
      <c r="M24" s="40"/>
      <c r="N24" s="257"/>
      <c r="O24" s="257"/>
      <c r="P24" s="257"/>
      <c r="Q24" s="257"/>
    </row>
    <row r="25" spans="1:17" x14ac:dyDescent="0.25">
      <c r="A25" s="70"/>
      <c r="B25" s="70"/>
      <c r="C25" s="70"/>
      <c r="D25" s="70"/>
      <c r="E25" s="70"/>
      <c r="F25" s="70"/>
      <c r="G25" s="70"/>
      <c r="H25" s="260"/>
      <c r="I25" s="41"/>
      <c r="J25" s="61"/>
      <c r="K25" s="63"/>
      <c r="L25" s="62"/>
      <c r="M25" s="40"/>
      <c r="N25" s="257"/>
      <c r="O25" s="257"/>
      <c r="P25" s="257"/>
      <c r="Q25" s="257"/>
    </row>
    <row r="26" spans="1:17" x14ac:dyDescent="0.25">
      <c r="A26" s="637" t="s">
        <v>140</v>
      </c>
      <c r="B26" s="638"/>
      <c r="C26" s="638"/>
      <c r="D26" s="638"/>
      <c r="E26" s="638"/>
      <c r="F26" s="639"/>
      <c r="G26" s="70"/>
      <c r="H26" s="260"/>
      <c r="I26" s="41"/>
      <c r="J26" s="61"/>
      <c r="K26" s="63"/>
      <c r="L26" s="62"/>
      <c r="M26" s="40"/>
      <c r="N26" s="257"/>
      <c r="O26" s="257"/>
      <c r="P26" s="257"/>
      <c r="Q26" s="257"/>
    </row>
    <row r="27" spans="1:17" ht="7.5" customHeight="1" x14ac:dyDescent="0.25">
      <c r="A27" s="70"/>
      <c r="B27" s="70"/>
      <c r="C27" s="70"/>
      <c r="D27" s="70"/>
      <c r="E27" s="70"/>
      <c r="F27" s="70"/>
      <c r="G27" s="70"/>
      <c r="H27" s="260"/>
      <c r="I27" s="41"/>
      <c r="J27" s="61"/>
      <c r="K27" s="63"/>
      <c r="L27" s="62"/>
      <c r="M27" s="40"/>
      <c r="N27" s="257"/>
      <c r="O27" s="257"/>
      <c r="P27" s="257"/>
      <c r="Q27" s="257"/>
    </row>
    <row r="28" spans="1:17" x14ac:dyDescent="0.25">
      <c r="A28" s="646" t="s">
        <v>141</v>
      </c>
      <c r="B28" s="647"/>
      <c r="C28" s="647"/>
      <c r="D28" s="648"/>
      <c r="E28" s="187" t="s">
        <v>122</v>
      </c>
      <c r="F28" s="187" t="s">
        <v>122</v>
      </c>
      <c r="G28" s="61"/>
      <c r="H28" s="260"/>
      <c r="I28" s="41"/>
      <c r="J28" s="61"/>
      <c r="K28" s="63"/>
      <c r="L28" s="62"/>
      <c r="M28" s="40"/>
      <c r="N28" s="257"/>
      <c r="O28" s="257"/>
      <c r="P28" s="257"/>
      <c r="Q28" s="257"/>
    </row>
    <row r="29" spans="1:17" x14ac:dyDescent="0.25">
      <c r="A29" s="649"/>
      <c r="B29" s="650"/>
      <c r="C29" s="650"/>
      <c r="D29" s="651"/>
      <c r="E29" s="188" t="s">
        <v>123</v>
      </c>
      <c r="F29" s="188" t="s">
        <v>124</v>
      </c>
      <c r="G29" s="61"/>
      <c r="H29" s="260"/>
      <c r="I29" s="41"/>
      <c r="J29" s="61"/>
      <c r="K29" s="63"/>
      <c r="L29" s="62"/>
      <c r="M29" s="40"/>
      <c r="N29" s="257"/>
      <c r="O29" s="257"/>
      <c r="P29" s="257"/>
      <c r="Q29" s="257"/>
    </row>
    <row r="30" spans="1:17" x14ac:dyDescent="0.25">
      <c r="A30" s="256"/>
      <c r="B30" s="652" t="s">
        <v>142</v>
      </c>
      <c r="C30" s="653"/>
      <c r="D30" s="654"/>
      <c r="E30" s="69">
        <f>'Personal- und Sachkosten'!$D$35</f>
        <v>0</v>
      </c>
      <c r="F30" s="68">
        <f t="shared" ref="F30" si="1">E30/$C$10</f>
        <v>0</v>
      </c>
      <c r="G30" s="189"/>
      <c r="H30" s="260"/>
      <c r="I30" s="41"/>
      <c r="J30" s="61"/>
      <c r="K30" s="63"/>
      <c r="L30" s="62"/>
      <c r="M30" s="40"/>
      <c r="N30" s="257"/>
      <c r="O30" s="257"/>
      <c r="P30" s="257"/>
      <c r="Q30" s="257"/>
    </row>
    <row r="31" spans="1:17" ht="7.5" customHeight="1" x14ac:dyDescent="0.25">
      <c r="A31" s="189"/>
      <c r="B31" s="189"/>
      <c r="C31" s="189"/>
      <c r="D31" s="189"/>
      <c r="E31" s="189"/>
      <c r="F31" s="189"/>
      <c r="G31" s="189"/>
      <c r="H31" s="260"/>
      <c r="I31" s="41"/>
      <c r="J31" s="61"/>
      <c r="K31" s="63"/>
      <c r="L31" s="62"/>
      <c r="M31" s="40"/>
      <c r="N31" s="257"/>
      <c r="O31" s="257"/>
      <c r="P31" s="257"/>
      <c r="Q31" s="257"/>
    </row>
    <row r="32" spans="1:17" x14ac:dyDescent="0.25">
      <c r="A32" s="189"/>
      <c r="B32" s="189"/>
      <c r="C32" s="190" t="s">
        <v>143</v>
      </c>
      <c r="D32" s="191"/>
      <c r="E32" s="655" t="e">
        <f>E24/$D$41</f>
        <v>#DIV/0!</v>
      </c>
      <c r="F32" s="656"/>
      <c r="G32" s="189"/>
      <c r="H32" s="260"/>
      <c r="I32" s="41"/>
      <c r="J32" s="61"/>
      <c r="K32" s="63"/>
      <c r="L32" s="62"/>
      <c r="M32" s="40"/>
      <c r="N32" s="257"/>
      <c r="O32" s="257"/>
      <c r="P32" s="257"/>
      <c r="Q32" s="257"/>
    </row>
    <row r="33" spans="1:17" x14ac:dyDescent="0.25">
      <c r="A33" s="189"/>
      <c r="B33" s="189"/>
      <c r="C33" s="190" t="s">
        <v>144</v>
      </c>
      <c r="D33" s="191"/>
      <c r="E33" s="655" t="e">
        <f>E30/$D$41</f>
        <v>#DIV/0!</v>
      </c>
      <c r="F33" s="656"/>
      <c r="G33" s="189"/>
      <c r="H33" s="260"/>
      <c r="I33" s="41"/>
      <c r="J33" s="61"/>
      <c r="K33" s="63"/>
      <c r="L33" s="62"/>
      <c r="M33" s="40"/>
      <c r="N33" s="257"/>
      <c r="O33" s="257"/>
      <c r="P33" s="257"/>
      <c r="Q33" s="257"/>
    </row>
    <row r="34" spans="1:17" x14ac:dyDescent="0.25">
      <c r="A34" s="189"/>
      <c r="B34" s="189"/>
      <c r="C34" s="189"/>
      <c r="D34" s="189"/>
      <c r="E34" s="189"/>
      <c r="F34" s="189"/>
      <c r="G34" s="189"/>
      <c r="H34" s="260"/>
      <c r="I34" s="41"/>
      <c r="J34" s="61"/>
      <c r="K34" s="63"/>
      <c r="L34" s="62"/>
      <c r="M34" s="40"/>
      <c r="N34" s="257"/>
      <c r="O34" s="257"/>
      <c r="P34" s="257"/>
      <c r="Q34" s="257"/>
    </row>
    <row r="35" spans="1:17" ht="15.6" x14ac:dyDescent="0.3">
      <c r="A35" s="637" t="s">
        <v>145</v>
      </c>
      <c r="B35" s="638"/>
      <c r="C35" s="638"/>
      <c r="D35" s="638"/>
      <c r="E35" s="638"/>
      <c r="F35" s="639"/>
      <c r="G35" s="93"/>
      <c r="H35" s="260"/>
      <c r="I35" s="41"/>
      <c r="J35" s="61"/>
      <c r="K35" s="63"/>
      <c r="L35" s="62"/>
      <c r="M35" s="40"/>
      <c r="N35" s="257"/>
      <c r="O35" s="257"/>
      <c r="P35" s="257"/>
      <c r="Q35" s="257"/>
    </row>
    <row r="36" spans="1:17" ht="7.05" customHeight="1" x14ac:dyDescent="0.25">
      <c r="A36" s="192"/>
      <c r="B36" s="193"/>
      <c r="C36" s="194"/>
      <c r="D36" s="194"/>
      <c r="E36" s="194"/>
      <c r="F36" s="195"/>
      <c r="G36" s="189"/>
      <c r="H36" s="260"/>
      <c r="I36" s="41"/>
      <c r="J36" s="61"/>
      <c r="K36" s="63"/>
      <c r="L36" s="62"/>
      <c r="M36" s="40"/>
      <c r="N36" s="257"/>
      <c r="O36" s="257"/>
      <c r="P36" s="257"/>
      <c r="Q36" s="257"/>
    </row>
    <row r="37" spans="1:17" x14ac:dyDescent="0.25">
      <c r="A37" s="646" t="s">
        <v>146</v>
      </c>
      <c r="B37" s="647"/>
      <c r="C37" s="648"/>
      <c r="D37" s="187" t="s">
        <v>122</v>
      </c>
      <c r="E37" s="187" t="s">
        <v>122</v>
      </c>
      <c r="F37" s="187" t="s">
        <v>122</v>
      </c>
      <c r="G37" s="189"/>
      <c r="H37" s="260"/>
      <c r="I37" s="41"/>
      <c r="J37" s="61"/>
      <c r="K37" s="63"/>
      <c r="L37" s="62"/>
      <c r="M37" s="40"/>
      <c r="N37" s="257"/>
      <c r="O37" s="257"/>
      <c r="P37" s="257"/>
      <c r="Q37" s="257"/>
    </row>
    <row r="38" spans="1:17" x14ac:dyDescent="0.25">
      <c r="A38" s="649"/>
      <c r="B38" s="650"/>
      <c r="C38" s="651"/>
      <c r="D38" s="188" t="s">
        <v>123</v>
      </c>
      <c r="E38" s="188" t="s">
        <v>147</v>
      </c>
      <c r="F38" s="188" t="s">
        <v>124</v>
      </c>
      <c r="G38" s="189"/>
      <c r="H38" s="260"/>
      <c r="I38" s="41"/>
      <c r="J38" s="61"/>
      <c r="K38" s="63"/>
      <c r="L38" s="62"/>
      <c r="M38" s="40"/>
      <c r="N38" s="257"/>
      <c r="O38" s="257"/>
      <c r="P38" s="257"/>
      <c r="Q38" s="257"/>
    </row>
    <row r="39" spans="1:17" x14ac:dyDescent="0.25">
      <c r="A39" s="189"/>
      <c r="B39" s="196" t="s">
        <v>139</v>
      </c>
      <c r="C39" s="197"/>
      <c r="D39" s="198">
        <f>E24</f>
        <v>0</v>
      </c>
      <c r="E39" s="199">
        <f>F39*$C$11</f>
        <v>0</v>
      </c>
      <c r="F39" s="199">
        <f>F24</f>
        <v>0</v>
      </c>
      <c r="G39" s="189"/>
      <c r="H39" s="260"/>
      <c r="I39" s="41"/>
      <c r="J39" s="61"/>
      <c r="K39" s="63"/>
      <c r="L39" s="62"/>
      <c r="M39" s="40"/>
      <c r="N39" s="257"/>
      <c r="O39" s="257"/>
      <c r="P39" s="257"/>
      <c r="Q39" s="257"/>
    </row>
    <row r="40" spans="1:17" x14ac:dyDescent="0.25">
      <c r="A40" s="189"/>
      <c r="B40" s="196" t="s">
        <v>142</v>
      </c>
      <c r="C40" s="197"/>
      <c r="D40" s="198">
        <f>E30</f>
        <v>0</v>
      </c>
      <c r="E40" s="199">
        <f>F40*C11</f>
        <v>0</v>
      </c>
      <c r="F40" s="199">
        <f>F30</f>
        <v>0</v>
      </c>
      <c r="G40" s="189"/>
      <c r="H40" s="260"/>
      <c r="I40" s="41"/>
      <c r="J40" s="61"/>
      <c r="K40" s="63"/>
      <c r="L40" s="62"/>
      <c r="M40" s="40"/>
      <c r="N40" s="257"/>
      <c r="O40" s="257"/>
      <c r="P40" s="257"/>
      <c r="Q40" s="257"/>
    </row>
    <row r="41" spans="1:17" x14ac:dyDescent="0.25">
      <c r="A41" s="256"/>
      <c r="B41" s="200" t="s">
        <v>148</v>
      </c>
      <c r="C41" s="201"/>
      <c r="D41" s="202">
        <f>E24+E30</f>
        <v>0</v>
      </c>
      <c r="E41" s="203">
        <f>SUM(E39:E40)</f>
        <v>0</v>
      </c>
      <c r="F41" s="203">
        <f>F24+F30</f>
        <v>0</v>
      </c>
      <c r="G41" s="61"/>
      <c r="H41" s="260"/>
      <c r="I41" s="41"/>
      <c r="J41" s="61"/>
      <c r="K41" s="63"/>
      <c r="L41" s="62"/>
      <c r="M41" s="40"/>
      <c r="N41" s="257"/>
      <c r="O41" s="257"/>
      <c r="P41" s="257"/>
      <c r="Q41" s="257"/>
    </row>
    <row r="42" spans="1:17" ht="7.05" customHeight="1" x14ac:dyDescent="0.25">
      <c r="A42" s="256"/>
      <c r="B42" s="256"/>
      <c r="C42" s="256"/>
      <c r="D42" s="256"/>
      <c r="E42" s="261"/>
      <c r="F42" s="256"/>
      <c r="G42" s="61"/>
      <c r="H42" s="260"/>
      <c r="I42" s="41"/>
      <c r="J42" s="61"/>
      <c r="K42" s="63"/>
      <c r="L42" s="62"/>
      <c r="M42" s="40"/>
      <c r="N42" s="257"/>
      <c r="O42" s="257"/>
      <c r="P42" s="257"/>
      <c r="Q42" s="257"/>
    </row>
    <row r="43" spans="1:17" x14ac:dyDescent="0.25">
      <c r="A43" s="256"/>
      <c r="B43" s="200" t="s">
        <v>149</v>
      </c>
      <c r="C43" s="204">
        <v>1.4999999999999999E-2</v>
      </c>
      <c r="D43" s="202">
        <f>D41*$C$43</f>
        <v>0</v>
      </c>
      <c r="E43" s="203">
        <f>E41*$C$43</f>
        <v>0</v>
      </c>
      <c r="F43" s="203">
        <f>F41*$C$43</f>
        <v>0</v>
      </c>
      <c r="G43" s="61"/>
      <c r="H43" s="260"/>
      <c r="I43" s="41"/>
      <c r="J43" s="61"/>
      <c r="K43" s="63"/>
      <c r="L43" s="62"/>
      <c r="M43" s="40"/>
      <c r="N43" s="257"/>
      <c r="O43" s="257"/>
      <c r="P43" s="257"/>
      <c r="Q43" s="257"/>
    </row>
    <row r="44" spans="1:17" s="75" customFormat="1" ht="13.5" customHeight="1" x14ac:dyDescent="0.25">
      <c r="E44" s="205"/>
    </row>
    <row r="45" spans="1:17" x14ac:dyDescent="0.25">
      <c r="A45" s="256"/>
      <c r="B45" s="206" t="s">
        <v>150</v>
      </c>
      <c r="C45" s="207"/>
      <c r="D45" s="71">
        <f>D41+D43</f>
        <v>0</v>
      </c>
      <c r="E45" s="208">
        <f>E41+E43</f>
        <v>0</v>
      </c>
      <c r="F45" s="72">
        <f>F41+F43</f>
        <v>0</v>
      </c>
      <c r="G45" s="61"/>
      <c r="H45" s="260"/>
      <c r="I45" s="41"/>
      <c r="J45" s="61"/>
      <c r="K45" s="63"/>
      <c r="L45" s="62"/>
      <c r="M45" s="40"/>
      <c r="N45" s="257"/>
      <c r="O45" s="257"/>
      <c r="P45" s="257"/>
      <c r="Q45" s="257"/>
    </row>
    <row r="46" spans="1:17" x14ac:dyDescent="0.25">
      <c r="A46" s="256"/>
      <c r="B46" s="256"/>
      <c r="C46" s="256"/>
      <c r="D46" s="256"/>
      <c r="E46" s="256"/>
      <c r="F46" s="262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</row>
  </sheetData>
  <mergeCells count="15">
    <mergeCell ref="A35:F35"/>
    <mergeCell ref="A37:C38"/>
    <mergeCell ref="B24:C24"/>
    <mergeCell ref="A26:F26"/>
    <mergeCell ref="A28:D29"/>
    <mergeCell ref="B30:D30"/>
    <mergeCell ref="E32:F32"/>
    <mergeCell ref="E33:F33"/>
    <mergeCell ref="C1:F1"/>
    <mergeCell ref="A3:F3"/>
    <mergeCell ref="A5:F5"/>
    <mergeCell ref="A13:F13"/>
    <mergeCell ref="A15:B16"/>
    <mergeCell ref="C15:C16"/>
    <mergeCell ref="D15:D16"/>
  </mergeCells>
  <phoneticPr fontId="43" type="noConversion"/>
  <pageMargins left="0.7" right="0.7" top="0.78740157499999996" bottom="0.78740157499999996" header="0.3" footer="0.3"/>
  <pageSetup paperSize="9" scale="77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T69"/>
  <sheetViews>
    <sheetView showGridLines="0" zoomScaleNormal="100" workbookViewId="0"/>
  </sheetViews>
  <sheetFormatPr baseColWidth="10" defaultColWidth="11.44140625" defaultRowHeight="14.4" x14ac:dyDescent="0.3"/>
  <cols>
    <col min="1" max="1" width="4" style="91" customWidth="1"/>
    <col min="2" max="2" width="36.5546875" style="92" customWidth="1"/>
    <col min="3" max="3" width="21.21875" style="92" customWidth="1"/>
    <col min="4" max="4" width="15.77734375" style="92" customWidth="1"/>
    <col min="5" max="5" width="18.5546875" style="92" customWidth="1"/>
    <col min="6" max="7" width="16.44140625" style="92" customWidth="1"/>
    <col min="8" max="8" width="16.77734375" style="92" customWidth="1"/>
    <col min="9" max="9" width="17.21875" style="92" customWidth="1"/>
    <col min="10" max="10" width="16.77734375" style="92" customWidth="1"/>
    <col min="11" max="11" width="17" style="92" customWidth="1"/>
    <col min="12" max="12" width="13.44140625" style="92" customWidth="1"/>
    <col min="13" max="13" width="17.21875" style="92" customWidth="1"/>
    <col min="14" max="14" width="15.77734375" style="92" customWidth="1"/>
    <col min="15" max="15" width="14.21875" style="92" bestFit="1" customWidth="1"/>
    <col min="16" max="16" width="12" style="92" bestFit="1" customWidth="1"/>
    <col min="17" max="18" width="11.44140625" style="92"/>
    <col min="19" max="19" width="19.21875" style="92" bestFit="1" customWidth="1"/>
    <col min="20" max="20" width="11.44140625" style="92"/>
    <col min="21" max="21" width="14" style="92" bestFit="1" customWidth="1"/>
    <col min="22" max="16384" width="11.44140625" style="92"/>
  </cols>
  <sheetData>
    <row r="1" spans="1:15" s="90" customFormat="1" ht="14.55" customHeight="1" x14ac:dyDescent="0.25">
      <c r="A1" s="88" t="s">
        <v>81</v>
      </c>
      <c r="B1" s="89"/>
      <c r="C1" s="659">
        <f>'Stammdaten und Forderung'!C10</f>
        <v>0</v>
      </c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1"/>
      <c r="O1" s="263"/>
    </row>
    <row r="2" spans="1:15" x14ac:dyDescent="0.3">
      <c r="L2" s="40"/>
      <c r="M2" s="40"/>
    </row>
    <row r="3" spans="1:15" ht="15.6" x14ac:dyDescent="0.3">
      <c r="A3" s="662" t="s">
        <v>151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4"/>
      <c r="O3" s="93"/>
    </row>
    <row r="4" spans="1:15" x14ac:dyDescent="0.3">
      <c r="L4" s="40"/>
      <c r="M4" s="40"/>
    </row>
    <row r="5" spans="1:15" x14ac:dyDescent="0.3">
      <c r="B5" s="665" t="s">
        <v>152</v>
      </c>
      <c r="C5" s="666"/>
      <c r="D5" s="667"/>
      <c r="G5" s="55"/>
      <c r="L5" s="40"/>
      <c r="M5" s="40"/>
    </row>
    <row r="6" spans="1:15" x14ac:dyDescent="0.3">
      <c r="A6" s="94" t="s">
        <v>5</v>
      </c>
      <c r="B6" s="95" t="s">
        <v>109</v>
      </c>
      <c r="C6" s="668">
        <f>'Personalmenge Fördergruppe'!$E$10</f>
        <v>24</v>
      </c>
      <c r="D6" s="669"/>
      <c r="L6" s="40"/>
      <c r="M6" s="40"/>
    </row>
    <row r="7" spans="1:15" x14ac:dyDescent="0.3">
      <c r="A7" s="94" t="s">
        <v>7</v>
      </c>
      <c r="B7" s="96" t="s">
        <v>111</v>
      </c>
      <c r="C7" s="670">
        <v>365</v>
      </c>
      <c r="D7" s="669"/>
      <c r="L7" s="40"/>
      <c r="M7" s="40"/>
    </row>
    <row r="8" spans="1:15" ht="15.6" x14ac:dyDescent="0.3">
      <c r="A8" s="94" t="s">
        <v>9</v>
      </c>
      <c r="B8" s="96" t="s">
        <v>113</v>
      </c>
      <c r="C8" s="657">
        <v>0.99</v>
      </c>
      <c r="D8" s="658"/>
      <c r="G8" s="93"/>
      <c r="L8" s="40"/>
      <c r="M8" s="40"/>
    </row>
    <row r="9" spans="1:15" ht="15.6" x14ac:dyDescent="0.3">
      <c r="A9" s="94" t="s">
        <v>11</v>
      </c>
      <c r="B9" s="96" t="s">
        <v>115</v>
      </c>
      <c r="C9" s="673">
        <f>C6*C7*C8</f>
        <v>8672.4</v>
      </c>
      <c r="D9" s="674"/>
      <c r="G9" s="93"/>
      <c r="L9" s="40"/>
      <c r="M9" s="40"/>
    </row>
    <row r="10" spans="1:15" ht="15.6" x14ac:dyDescent="0.3">
      <c r="A10" s="94" t="s">
        <v>13</v>
      </c>
      <c r="B10" s="96" t="s">
        <v>117</v>
      </c>
      <c r="C10" s="670">
        <v>30.42</v>
      </c>
      <c r="D10" s="669"/>
      <c r="G10" s="93"/>
      <c r="L10" s="40"/>
      <c r="M10" s="40"/>
    </row>
    <row r="11" spans="1:15" ht="7.05" customHeight="1" x14ac:dyDescent="0.3">
      <c r="B11" s="257"/>
      <c r="C11" s="258"/>
      <c r="D11" s="257"/>
      <c r="E11" s="257"/>
      <c r="F11" s="257"/>
      <c r="G11" s="40"/>
      <c r="H11" s="40"/>
      <c r="I11" s="40"/>
      <c r="J11" s="40"/>
      <c r="K11" s="40"/>
      <c r="L11" s="40"/>
      <c r="M11" s="93"/>
    </row>
    <row r="12" spans="1:15" ht="15.6" x14ac:dyDescent="0.3">
      <c r="A12" s="94" t="s">
        <v>15</v>
      </c>
      <c r="B12" s="97" t="s">
        <v>153</v>
      </c>
      <c r="C12" s="675"/>
      <c r="D12" s="676"/>
      <c r="E12" s="257"/>
      <c r="F12" s="257"/>
      <c r="G12" s="40"/>
      <c r="H12" s="40"/>
      <c r="I12" s="40"/>
      <c r="J12" s="40"/>
      <c r="K12" s="40"/>
      <c r="L12" s="40"/>
      <c r="M12" s="93"/>
    </row>
    <row r="13" spans="1:15" ht="15.6" x14ac:dyDescent="0.3">
      <c r="A13" s="94" t="s">
        <v>17</v>
      </c>
      <c r="B13" s="97" t="s">
        <v>154</v>
      </c>
      <c r="C13" s="677">
        <f>'Stammdaten und Forderung'!$C$22</f>
        <v>0</v>
      </c>
      <c r="D13" s="678"/>
      <c r="E13" s="257"/>
      <c r="F13" s="257"/>
      <c r="G13" s="40"/>
      <c r="H13" s="40"/>
      <c r="I13" s="40"/>
      <c r="J13" s="40"/>
      <c r="K13" s="40"/>
      <c r="L13" s="40"/>
      <c r="M13" s="93"/>
    </row>
    <row r="14" spans="1:15" ht="16.2" thickBot="1" x14ac:dyDescent="0.35">
      <c r="B14" s="257"/>
      <c r="C14" s="258"/>
      <c r="D14" s="257"/>
      <c r="E14" s="257"/>
      <c r="F14" s="257"/>
      <c r="G14" s="40"/>
      <c r="H14" s="40"/>
      <c r="I14" s="40"/>
      <c r="J14" s="40"/>
      <c r="K14" s="40"/>
      <c r="L14" s="40"/>
      <c r="M14" s="93"/>
    </row>
    <row r="15" spans="1:15" ht="15.6" customHeight="1" x14ac:dyDescent="0.3">
      <c r="B15" s="60"/>
      <c r="C15" s="679" t="str">
        <f>"IST ("&amp;$C$12&amp;")"</f>
        <v>IST ()</v>
      </c>
      <c r="D15" s="680"/>
      <c r="E15" s="680"/>
      <c r="F15" s="681"/>
      <c r="G15" s="687" t="str">
        <f>"SOLL ("&amp;C13&amp;")"</f>
        <v>SOLL (0)</v>
      </c>
      <c r="H15" s="688"/>
      <c r="I15" s="688"/>
      <c r="J15" s="689"/>
      <c r="K15" s="93"/>
      <c r="M15" s="93"/>
      <c r="N15" s="93"/>
    </row>
    <row r="16" spans="1:15" ht="55.2" x14ac:dyDescent="0.3">
      <c r="B16" s="98" t="s">
        <v>155</v>
      </c>
      <c r="C16" s="99" t="s">
        <v>156</v>
      </c>
      <c r="D16" s="247" t="s">
        <v>157</v>
      </c>
      <c r="E16" s="247" t="s">
        <v>158</v>
      </c>
      <c r="F16" s="100" t="s">
        <v>159</v>
      </c>
      <c r="G16" s="99" t="s">
        <v>160</v>
      </c>
      <c r="H16" s="101" t="s">
        <v>161</v>
      </c>
      <c r="I16" s="102" t="s">
        <v>159</v>
      </c>
      <c r="J16" s="103" t="s">
        <v>162</v>
      </c>
      <c r="K16" s="104" t="s">
        <v>163</v>
      </c>
      <c r="L16" s="105" t="s">
        <v>164</v>
      </c>
      <c r="M16" s="105" t="s">
        <v>165</v>
      </c>
      <c r="N16" s="105" t="s">
        <v>166</v>
      </c>
    </row>
    <row r="17" spans="1:17" s="91" customFormat="1" ht="15.6" x14ac:dyDescent="0.3">
      <c r="A17" s="94" t="s">
        <v>19</v>
      </c>
      <c r="B17" s="264" t="s">
        <v>126</v>
      </c>
      <c r="C17" s="265"/>
      <c r="D17" s="266">
        <f>IF(C17=0,0,$C$6/C17)</f>
        <v>0</v>
      </c>
      <c r="E17" s="267"/>
      <c r="F17" s="106"/>
      <c r="G17" s="268">
        <f>'Personalmenge Fördergruppe'!$I$30</f>
        <v>6.7368473041956687</v>
      </c>
      <c r="H17" s="266">
        <f>IF(G17=0,0,$C$6/G17)</f>
        <v>3.5624972507619317</v>
      </c>
      <c r="I17" s="107"/>
      <c r="J17" s="269">
        <f>H17*I17</f>
        <v>0</v>
      </c>
      <c r="K17" s="108">
        <f>IF(F17=0,0,I17/F17-1)</f>
        <v>0</v>
      </c>
      <c r="L17" s="109">
        <f>IF(H17=0,0,ROUND(H17-D17,2))</f>
        <v>3.56</v>
      </c>
      <c r="M17" s="110">
        <f>L17*I17</f>
        <v>0</v>
      </c>
      <c r="N17" s="110">
        <f>J17-D17*F17</f>
        <v>0</v>
      </c>
      <c r="O17" s="111"/>
    </row>
    <row r="18" spans="1:17" s="91" customFormat="1" x14ac:dyDescent="0.25">
      <c r="A18" s="94" t="s">
        <v>21</v>
      </c>
      <c r="B18" s="264" t="s">
        <v>128</v>
      </c>
      <c r="C18" s="265"/>
      <c r="D18" s="266">
        <f t="shared" ref="D18:D22" si="0">IF(C18=0,0,$C$6/C18)</f>
        <v>0</v>
      </c>
      <c r="E18" s="267"/>
      <c r="F18" s="106"/>
      <c r="G18" s="270">
        <f>'Personalmenge Fördergruppe'!H39</f>
        <v>120</v>
      </c>
      <c r="H18" s="266">
        <f t="shared" ref="H18:H22" si="1">IF(G18=0,0,$C$6/G18)</f>
        <v>0.2</v>
      </c>
      <c r="I18" s="107"/>
      <c r="J18" s="269">
        <f t="shared" ref="J18:J22" si="2">H18*I18</f>
        <v>0</v>
      </c>
      <c r="K18" s="108">
        <f t="shared" ref="K18:K22" si="3">IF(F18=0,0,I18/F18-1)</f>
        <v>0</v>
      </c>
      <c r="L18" s="109">
        <f t="shared" ref="L18:L22" si="4">IF(H18=0,0,ROUND(H18-D18,2))</f>
        <v>0.2</v>
      </c>
      <c r="M18" s="110">
        <f t="shared" ref="M18:M22" si="5">L18*I18</f>
        <v>0</v>
      </c>
      <c r="N18" s="110">
        <f t="shared" ref="N18:N22" si="6">J18-D18*F18</f>
        <v>0</v>
      </c>
      <c r="O18" s="112"/>
    </row>
    <row r="19" spans="1:17" s="91" customFormat="1" x14ac:dyDescent="0.25">
      <c r="A19" s="94" t="s">
        <v>24</v>
      </c>
      <c r="B19" s="264" t="s">
        <v>130</v>
      </c>
      <c r="C19" s="265"/>
      <c r="D19" s="266">
        <f t="shared" si="0"/>
        <v>0</v>
      </c>
      <c r="E19" s="267"/>
      <c r="F19" s="106"/>
      <c r="G19" s="270">
        <f>'Personalmenge Fördergruppe'!H40</f>
        <v>40</v>
      </c>
      <c r="H19" s="266">
        <f t="shared" si="1"/>
        <v>0.6</v>
      </c>
      <c r="I19" s="107"/>
      <c r="J19" s="269">
        <f t="shared" si="2"/>
        <v>0</v>
      </c>
      <c r="K19" s="108">
        <f t="shared" si="3"/>
        <v>0</v>
      </c>
      <c r="L19" s="109">
        <f t="shared" si="4"/>
        <v>0.6</v>
      </c>
      <c r="M19" s="110">
        <f t="shared" si="5"/>
        <v>0</v>
      </c>
      <c r="N19" s="110">
        <f t="shared" si="6"/>
        <v>0</v>
      </c>
      <c r="O19" s="112"/>
    </row>
    <row r="20" spans="1:17" s="91" customFormat="1" ht="15.6" x14ac:dyDescent="0.25">
      <c r="A20" s="94" t="s">
        <v>26</v>
      </c>
      <c r="B20" s="264" t="s">
        <v>132</v>
      </c>
      <c r="C20" s="265"/>
      <c r="D20" s="266">
        <f t="shared" si="0"/>
        <v>0</v>
      </c>
      <c r="E20" s="267"/>
      <c r="F20" s="106"/>
      <c r="G20" s="270">
        <f>'Personalmenge Fördergruppe'!H41</f>
        <v>120</v>
      </c>
      <c r="H20" s="266">
        <f t="shared" si="1"/>
        <v>0.2</v>
      </c>
      <c r="I20" s="107"/>
      <c r="J20" s="269">
        <f t="shared" si="2"/>
        <v>0</v>
      </c>
      <c r="K20" s="108">
        <f t="shared" si="3"/>
        <v>0</v>
      </c>
      <c r="L20" s="109">
        <f t="shared" si="4"/>
        <v>0.2</v>
      </c>
      <c r="M20" s="110">
        <f t="shared" si="5"/>
        <v>0</v>
      </c>
      <c r="N20" s="110">
        <f t="shared" si="6"/>
        <v>0</v>
      </c>
      <c r="O20" s="111"/>
    </row>
    <row r="21" spans="1:17" s="91" customFormat="1" ht="15.6" x14ac:dyDescent="0.25">
      <c r="A21" s="94" t="s">
        <v>29</v>
      </c>
      <c r="B21" s="264" t="s">
        <v>134</v>
      </c>
      <c r="C21" s="265"/>
      <c r="D21" s="266">
        <f t="shared" si="0"/>
        <v>0</v>
      </c>
      <c r="E21" s="271"/>
      <c r="F21" s="170"/>
      <c r="G21" s="270">
        <f>'Personalmenge Fördergruppe'!H42</f>
        <v>80</v>
      </c>
      <c r="H21" s="266">
        <f t="shared" si="1"/>
        <v>0.3</v>
      </c>
      <c r="I21" s="171"/>
      <c r="J21" s="269">
        <f t="shared" ref="J21" si="7">H21*I21</f>
        <v>0</v>
      </c>
      <c r="K21" s="108">
        <f t="shared" ref="K21" si="8">IF(F21=0,0,I21/F21-1)</f>
        <v>0</v>
      </c>
      <c r="L21" s="109">
        <f t="shared" ref="L21" si="9">IF(H21=0,0,ROUND(H21-D21,2))</f>
        <v>0.3</v>
      </c>
      <c r="M21" s="110">
        <f t="shared" ref="M21" si="10">L21*I21</f>
        <v>0</v>
      </c>
      <c r="N21" s="110">
        <f t="shared" ref="N21" si="11">J21-D21*F21</f>
        <v>0</v>
      </c>
      <c r="O21" s="111"/>
    </row>
    <row r="22" spans="1:17" s="91" customFormat="1" ht="16.2" thickBot="1" x14ac:dyDescent="0.3">
      <c r="A22" s="113" t="s">
        <v>32</v>
      </c>
      <c r="B22" s="264" t="s">
        <v>136</v>
      </c>
      <c r="C22" s="272"/>
      <c r="D22" s="273">
        <f t="shared" si="0"/>
        <v>0</v>
      </c>
      <c r="E22" s="274"/>
      <c r="F22" s="114"/>
      <c r="G22" s="392">
        <f>'Personalmenge Fördergruppe'!H43</f>
        <v>30</v>
      </c>
      <c r="H22" s="273">
        <f t="shared" si="1"/>
        <v>0.8</v>
      </c>
      <c r="I22" s="115"/>
      <c r="J22" s="275">
        <f t="shared" si="2"/>
        <v>0</v>
      </c>
      <c r="K22" s="116">
        <f t="shared" si="3"/>
        <v>0</v>
      </c>
      <c r="L22" s="109">
        <f t="shared" si="4"/>
        <v>0.8</v>
      </c>
      <c r="M22" s="110">
        <f t="shared" si="5"/>
        <v>0</v>
      </c>
      <c r="N22" s="110">
        <f t="shared" si="6"/>
        <v>0</v>
      </c>
      <c r="O22" s="111"/>
    </row>
    <row r="23" spans="1:17" s="91" customFormat="1" ht="15" thickBot="1" x14ac:dyDescent="0.35">
      <c r="A23" s="117" t="s">
        <v>35</v>
      </c>
      <c r="B23" s="118" t="s">
        <v>167</v>
      </c>
      <c r="C23" s="119" t="str">
        <f>IF(D23=0,"",$C$6/D23)</f>
        <v/>
      </c>
      <c r="D23" s="120">
        <f>SUM(D17:D22)</f>
        <v>0</v>
      </c>
      <c r="E23" s="120">
        <f>SUM(E17:E22)</f>
        <v>0</v>
      </c>
      <c r="F23" s="121" t="e">
        <f>SUMPRODUCT(D17:D22,F17:F22)/D23</f>
        <v>#DIV/0!</v>
      </c>
      <c r="G23" s="122">
        <f>IF(H23=0,"",$C$6/H23)</f>
        <v>4.2384126538464315</v>
      </c>
      <c r="H23" s="120">
        <f>SUM(H17:H22)</f>
        <v>5.6624972507619313</v>
      </c>
      <c r="I23" s="172">
        <f>SUMPRODUCT(H17:H22,I17:I22)/H23</f>
        <v>0</v>
      </c>
      <c r="J23" s="173">
        <f>SUM(J17:J22)</f>
        <v>0</v>
      </c>
      <c r="K23" s="123" t="e">
        <f>IF(F23=0,0,I23/F23-1)</f>
        <v>#DIV/0!</v>
      </c>
      <c r="L23" s="124">
        <f>SUM(L17:L22)</f>
        <v>5.66</v>
      </c>
      <c r="M23" s="125">
        <f>SUM(M17:M22)</f>
        <v>0</v>
      </c>
      <c r="N23" s="125">
        <f>SUM(N17:N22)</f>
        <v>0</v>
      </c>
      <c r="Q23" s="112"/>
    </row>
    <row r="24" spans="1:17" s="91" customFormat="1" ht="4.05" customHeight="1" x14ac:dyDescent="0.3"/>
    <row r="25" spans="1:17" s="91" customFormat="1" x14ac:dyDescent="0.3">
      <c r="A25" s="94" t="s">
        <v>37</v>
      </c>
      <c r="B25" s="682" t="s">
        <v>138</v>
      </c>
      <c r="C25" s="683"/>
      <c r="D25" s="683"/>
      <c r="E25" s="683"/>
      <c r="F25" s="683"/>
      <c r="G25" s="684"/>
      <c r="H25" s="126" t="s">
        <v>168</v>
      </c>
      <c r="I25" s="127" t="e">
        <f>J25/$J$23</f>
        <v>#DIV/0!</v>
      </c>
      <c r="J25" s="276"/>
      <c r="K25" s="128"/>
    </row>
    <row r="26" spans="1:17" s="91" customFormat="1" ht="4.05" customHeight="1" x14ac:dyDescent="0.3"/>
    <row r="27" spans="1:17" s="91" customFormat="1" ht="15.6" x14ac:dyDescent="0.3">
      <c r="A27" s="94" t="s">
        <v>39</v>
      </c>
      <c r="B27" s="131" t="s">
        <v>169</v>
      </c>
      <c r="C27" s="277"/>
      <c r="D27" s="132"/>
      <c r="E27" s="277"/>
      <c r="F27" s="133"/>
      <c r="G27" s="278"/>
      <c r="H27" s="134"/>
      <c r="I27" s="135"/>
      <c r="J27" s="136">
        <f>J23+J25</f>
        <v>0</v>
      </c>
      <c r="K27" s="137"/>
      <c r="L27" s="129" t="s">
        <v>170</v>
      </c>
      <c r="M27" s="130" t="e">
        <f>M23*(1+I25)/'Stammdaten und Forderung'!$E$36</f>
        <v>#DIV/0!</v>
      </c>
      <c r="N27" s="130" t="e">
        <f>(N23+J25)/'Stammdaten und Forderung'!$E$36</f>
        <v>#DIV/0!</v>
      </c>
      <c r="O27" s="111"/>
    </row>
    <row r="28" spans="1:17" x14ac:dyDescent="0.3">
      <c r="B28" s="263"/>
      <c r="C28" s="263"/>
      <c r="D28" s="263"/>
      <c r="E28" s="263"/>
      <c r="F28" s="263"/>
      <c r="G28" s="263"/>
      <c r="K28" s="138"/>
    </row>
    <row r="29" spans="1:17" ht="15.6" x14ac:dyDescent="0.3">
      <c r="A29" s="252" t="s">
        <v>171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4"/>
    </row>
    <row r="30" spans="1:17" x14ac:dyDescent="0.3">
      <c r="A30" s="218"/>
      <c r="B30"/>
      <c r="C30"/>
      <c r="D30"/>
      <c r="E30"/>
      <c r="F30"/>
      <c r="G30"/>
      <c r="H30"/>
      <c r="I30"/>
      <c r="J30"/>
    </row>
    <row r="31" spans="1:17" x14ac:dyDescent="0.3">
      <c r="B31" s="665" t="s">
        <v>172</v>
      </c>
      <c r="C31" s="666"/>
      <c r="D31" s="667"/>
    </row>
    <row r="32" spans="1:17" x14ac:dyDescent="0.3">
      <c r="A32" s="94" t="s">
        <v>39</v>
      </c>
      <c r="B32" s="690" t="str">
        <f>"A) Sachkosten auf IST-Kosten Basis "&amp;$C$12</f>
        <v xml:space="preserve">A) Sachkosten auf IST-Kosten Basis </v>
      </c>
      <c r="C32" s="691"/>
      <c r="D32" s="219"/>
      <c r="E32" s="279"/>
      <c r="F32" s="279"/>
      <c r="G32" s="279"/>
    </row>
    <row r="33" spans="1:20" x14ac:dyDescent="0.3">
      <c r="A33" s="94">
        <v>17</v>
      </c>
      <c r="B33" s="690" t="s">
        <v>173</v>
      </c>
      <c r="C33" s="691"/>
      <c r="D33" s="219"/>
      <c r="F33" s="280" t="str">
        <f>IF(AND($D$32="x",$D$33="x"),"",IF($D$33="x","prozentualen Zuschlag eintragen: ",""))</f>
        <v/>
      </c>
      <c r="G33" s="281"/>
    </row>
    <row r="34" spans="1:20" x14ac:dyDescent="0.3">
      <c r="A34" s="220"/>
      <c r="B34" s="255"/>
    </row>
    <row r="35" spans="1:20" ht="15.6" x14ac:dyDescent="0.3">
      <c r="A35" s="94" t="s">
        <v>53</v>
      </c>
      <c r="B35" s="692" t="s">
        <v>174</v>
      </c>
      <c r="C35" s="693"/>
      <c r="D35" s="221">
        <f>IF(AND($D$32="x",$D$33="x"),"Fehler",IF($D$32="x",$J$52,$J$27*$G$33))</f>
        <v>0</v>
      </c>
      <c r="E35" s="222" t="str">
        <f>IF(AND($D$32="x",$D$33="x"),"Bitte nur eine Variante ankreuzen!",IF($D$32="x"," Auswahl: Variante "&amp;$B$32,IF($D$33="x"," Variante: "&amp;$B$33,"Bitte eine Variante ankreuzen!")))</f>
        <v>Bitte eine Variante ankreuzen!</v>
      </c>
      <c r="H35" s="225"/>
    </row>
    <row r="36" spans="1:20" x14ac:dyDescent="0.3">
      <c r="B36" s="263"/>
    </row>
    <row r="37" spans="1:20" ht="15.6" x14ac:dyDescent="0.3">
      <c r="A37" s="94" t="s">
        <v>55</v>
      </c>
      <c r="B37" s="690" t="s">
        <v>175</v>
      </c>
      <c r="C37" s="691"/>
      <c r="D37" s="65"/>
      <c r="E37" s="263"/>
      <c r="O37" s="93"/>
    </row>
    <row r="38" spans="1:20" ht="15.6" x14ac:dyDescent="0.3">
      <c r="A38" s="223"/>
      <c r="B38"/>
      <c r="C38"/>
      <c r="D38"/>
      <c r="E38"/>
      <c r="F38" s="224"/>
      <c r="G38"/>
      <c r="H38"/>
      <c r="I38" s="224"/>
      <c r="J38"/>
      <c r="O38" s="93"/>
    </row>
    <row r="39" spans="1:20" ht="41.4" x14ac:dyDescent="0.3">
      <c r="B39" s="685" t="s">
        <v>141</v>
      </c>
      <c r="C39" s="686"/>
      <c r="D39" s="139" t="s">
        <v>176</v>
      </c>
      <c r="E39" s="139" t="str">
        <f>"Ist-Sachkosten "&amp; $C$12</f>
        <v xml:space="preserve">Ist-Sachkosten </v>
      </c>
      <c r="F39" s="139" t="s">
        <v>177</v>
      </c>
      <c r="G39" s="139" t="s">
        <v>178</v>
      </c>
      <c r="H39" s="139" t="s">
        <v>179</v>
      </c>
      <c r="I39" s="139" t="s">
        <v>180</v>
      </c>
      <c r="J39" s="139" t="s">
        <v>181</v>
      </c>
      <c r="K39" s="139" t="s">
        <v>182</v>
      </c>
      <c r="L39" s="139" t="s">
        <v>183</v>
      </c>
      <c r="M39" s="139" t="s">
        <v>184</v>
      </c>
      <c r="T39" s="140"/>
    </row>
    <row r="40" spans="1:20" ht="15.6" x14ac:dyDescent="0.3">
      <c r="A40" s="94" t="s">
        <v>59</v>
      </c>
      <c r="B40" s="671" t="s">
        <v>185</v>
      </c>
      <c r="C40" s="672"/>
      <c r="D40" s="141" t="s">
        <v>186</v>
      </c>
      <c r="E40" s="142"/>
      <c r="F40" s="143" t="s">
        <v>187</v>
      </c>
      <c r="G40" s="144">
        <f t="shared" ref="G40:G51" si="12">IF(F40="v",E40/C$56,E40)</f>
        <v>0</v>
      </c>
      <c r="H40" s="145"/>
      <c r="I40" s="226">
        <f>IF(H40="",$D$37,H40)</f>
        <v>0</v>
      </c>
      <c r="J40" s="144">
        <f t="shared" ref="J40:J51" si="13">IF(G40=0,0,G40*(1+I40))</f>
        <v>0</v>
      </c>
      <c r="K40" s="146">
        <f t="shared" ref="K40:K52" si="14">J40/$C$9</f>
        <v>0</v>
      </c>
      <c r="L40" s="227">
        <f t="shared" ref="L40:L52" si="15">IF(G40=0,0,J40/G40-1)</f>
        <v>0</v>
      </c>
      <c r="M40" s="147">
        <f t="shared" ref="M40:M52" si="16">J40/$J$52</f>
        <v>0</v>
      </c>
      <c r="O40" s="93"/>
      <c r="T40" s="148"/>
    </row>
    <row r="41" spans="1:20" ht="30" customHeight="1" x14ac:dyDescent="0.3">
      <c r="A41" s="94" t="s">
        <v>61</v>
      </c>
      <c r="B41" s="671" t="s">
        <v>188</v>
      </c>
      <c r="C41" s="672"/>
      <c r="D41" s="141" t="s">
        <v>186</v>
      </c>
      <c r="E41" s="142"/>
      <c r="F41" s="143" t="s">
        <v>189</v>
      </c>
      <c r="G41" s="144">
        <f t="shared" si="12"/>
        <v>0</v>
      </c>
      <c r="H41" s="145"/>
      <c r="I41" s="226">
        <f t="shared" ref="I41:I51" si="17">IF(H41="",$D$37,H41)</f>
        <v>0</v>
      </c>
      <c r="J41" s="144">
        <f t="shared" si="13"/>
        <v>0</v>
      </c>
      <c r="K41" s="146">
        <f t="shared" si="14"/>
        <v>0</v>
      </c>
      <c r="L41" s="227">
        <f t="shared" si="15"/>
        <v>0</v>
      </c>
      <c r="M41" s="147">
        <f t="shared" si="16"/>
        <v>0</v>
      </c>
    </row>
    <row r="42" spans="1:20" ht="15.6" x14ac:dyDescent="0.3">
      <c r="A42" s="94" t="s">
        <v>63</v>
      </c>
      <c r="B42" s="671" t="s">
        <v>190</v>
      </c>
      <c r="C42" s="672"/>
      <c r="D42" s="141" t="s">
        <v>186</v>
      </c>
      <c r="E42" s="142"/>
      <c r="F42" s="143" t="s">
        <v>189</v>
      </c>
      <c r="G42" s="144">
        <f t="shared" si="12"/>
        <v>0</v>
      </c>
      <c r="H42" s="145"/>
      <c r="I42" s="226">
        <f t="shared" si="17"/>
        <v>0</v>
      </c>
      <c r="J42" s="144">
        <f t="shared" si="13"/>
        <v>0</v>
      </c>
      <c r="K42" s="146">
        <f t="shared" si="14"/>
        <v>0</v>
      </c>
      <c r="L42" s="227">
        <f t="shared" si="15"/>
        <v>0</v>
      </c>
      <c r="M42" s="147">
        <f t="shared" si="16"/>
        <v>0</v>
      </c>
      <c r="O42" s="93"/>
    </row>
    <row r="43" spans="1:20" x14ac:dyDescent="0.3">
      <c r="A43" s="94" t="s">
        <v>66</v>
      </c>
      <c r="B43" s="671" t="s">
        <v>191</v>
      </c>
      <c r="C43" s="672"/>
      <c r="D43" s="141" t="s">
        <v>186</v>
      </c>
      <c r="E43" s="142"/>
      <c r="F43" s="143" t="s">
        <v>187</v>
      </c>
      <c r="G43" s="144">
        <f t="shared" si="12"/>
        <v>0</v>
      </c>
      <c r="H43" s="145"/>
      <c r="I43" s="226">
        <f t="shared" si="17"/>
        <v>0</v>
      </c>
      <c r="J43" s="144">
        <f t="shared" si="13"/>
        <v>0</v>
      </c>
      <c r="K43" s="146">
        <f t="shared" si="14"/>
        <v>0</v>
      </c>
      <c r="L43" s="227">
        <f t="shared" si="15"/>
        <v>0</v>
      </c>
      <c r="M43" s="147">
        <f t="shared" si="16"/>
        <v>0</v>
      </c>
    </row>
    <row r="44" spans="1:20" x14ac:dyDescent="0.3">
      <c r="A44" s="94" t="s">
        <v>68</v>
      </c>
      <c r="B44" s="671" t="s">
        <v>192</v>
      </c>
      <c r="C44" s="672"/>
      <c r="D44" s="141" t="s">
        <v>186</v>
      </c>
      <c r="E44" s="142"/>
      <c r="F44" s="143" t="s">
        <v>187</v>
      </c>
      <c r="G44" s="144">
        <f t="shared" si="12"/>
        <v>0</v>
      </c>
      <c r="H44" s="145"/>
      <c r="I44" s="226">
        <f t="shared" si="17"/>
        <v>0</v>
      </c>
      <c r="J44" s="144">
        <f t="shared" si="13"/>
        <v>0</v>
      </c>
      <c r="K44" s="146">
        <f t="shared" si="14"/>
        <v>0</v>
      </c>
      <c r="L44" s="227">
        <f t="shared" si="15"/>
        <v>0</v>
      </c>
      <c r="M44" s="147">
        <f t="shared" si="16"/>
        <v>0</v>
      </c>
    </row>
    <row r="45" spans="1:20" x14ac:dyDescent="0.3">
      <c r="A45" s="94" t="s">
        <v>70</v>
      </c>
      <c r="B45" s="671" t="s">
        <v>193</v>
      </c>
      <c r="C45" s="672"/>
      <c r="D45" s="141" t="s">
        <v>186</v>
      </c>
      <c r="E45" s="149">
        <f>C66*G66+C67*G67</f>
        <v>0</v>
      </c>
      <c r="F45" s="143" t="s">
        <v>189</v>
      </c>
      <c r="G45" s="144">
        <f t="shared" si="12"/>
        <v>0</v>
      </c>
      <c r="H45" s="145"/>
      <c r="I45" s="226">
        <f t="shared" si="17"/>
        <v>0</v>
      </c>
      <c r="J45" s="144">
        <f t="shared" si="13"/>
        <v>0</v>
      </c>
      <c r="K45" s="146">
        <f t="shared" si="14"/>
        <v>0</v>
      </c>
      <c r="L45" s="227">
        <f t="shared" si="15"/>
        <v>0</v>
      </c>
      <c r="M45" s="147">
        <f t="shared" si="16"/>
        <v>0</v>
      </c>
    </row>
    <row r="46" spans="1:20" x14ac:dyDescent="0.3">
      <c r="A46" s="94" t="s">
        <v>72</v>
      </c>
      <c r="B46" s="671" t="s">
        <v>194</v>
      </c>
      <c r="C46" s="672"/>
      <c r="D46" s="141" t="s">
        <v>186</v>
      </c>
      <c r="E46" s="149">
        <f>C62*G62</f>
        <v>0</v>
      </c>
      <c r="F46" s="143" t="s">
        <v>187</v>
      </c>
      <c r="G46" s="144">
        <f t="shared" si="12"/>
        <v>0</v>
      </c>
      <c r="H46" s="145"/>
      <c r="I46" s="226">
        <f t="shared" si="17"/>
        <v>0</v>
      </c>
      <c r="J46" s="144">
        <f t="shared" si="13"/>
        <v>0</v>
      </c>
      <c r="K46" s="146">
        <f t="shared" si="14"/>
        <v>0</v>
      </c>
      <c r="L46" s="227">
        <f t="shared" si="15"/>
        <v>0</v>
      </c>
      <c r="M46" s="147">
        <f t="shared" si="16"/>
        <v>0</v>
      </c>
    </row>
    <row r="47" spans="1:20" x14ac:dyDescent="0.3">
      <c r="A47" s="94" t="s">
        <v>74</v>
      </c>
      <c r="B47" s="671" t="s">
        <v>195</v>
      </c>
      <c r="C47" s="672"/>
      <c r="D47" s="141" t="s">
        <v>186</v>
      </c>
      <c r="E47" s="149">
        <f>C63*G63+C64*G64+G65</f>
        <v>0.2</v>
      </c>
      <c r="F47" s="143" t="s">
        <v>189</v>
      </c>
      <c r="G47" s="144">
        <f t="shared" si="12"/>
        <v>0.2</v>
      </c>
      <c r="H47" s="145"/>
      <c r="I47" s="226">
        <f t="shared" si="17"/>
        <v>0</v>
      </c>
      <c r="J47" s="144">
        <f t="shared" si="13"/>
        <v>0.2</v>
      </c>
      <c r="K47" s="146">
        <f t="shared" si="14"/>
        <v>2.3061666897283336E-5</v>
      </c>
      <c r="L47" s="227">
        <f t="shared" si="15"/>
        <v>0</v>
      </c>
      <c r="M47" s="147">
        <f t="shared" si="16"/>
        <v>1</v>
      </c>
    </row>
    <row r="48" spans="1:20" x14ac:dyDescent="0.3">
      <c r="A48" s="94" t="s">
        <v>78</v>
      </c>
      <c r="B48" s="671" t="s">
        <v>196</v>
      </c>
      <c r="C48" s="672"/>
      <c r="D48" s="141" t="s">
        <v>186</v>
      </c>
      <c r="E48" s="146">
        <f>C68*G68</f>
        <v>0</v>
      </c>
      <c r="F48" s="143" t="s">
        <v>187</v>
      </c>
      <c r="G48" s="144">
        <f t="shared" si="12"/>
        <v>0</v>
      </c>
      <c r="H48" s="145"/>
      <c r="I48" s="226">
        <f t="shared" si="17"/>
        <v>0</v>
      </c>
      <c r="J48" s="144">
        <f t="shared" si="13"/>
        <v>0</v>
      </c>
      <c r="K48" s="146">
        <f t="shared" si="14"/>
        <v>0</v>
      </c>
      <c r="L48" s="227">
        <f t="shared" si="15"/>
        <v>0</v>
      </c>
      <c r="M48" s="147">
        <f t="shared" si="16"/>
        <v>0</v>
      </c>
    </row>
    <row r="49" spans="1:20" x14ac:dyDescent="0.3">
      <c r="A49" s="94" t="s">
        <v>197</v>
      </c>
      <c r="B49" s="671" t="s">
        <v>198</v>
      </c>
      <c r="C49" s="672"/>
      <c r="D49" s="141" t="s">
        <v>186</v>
      </c>
      <c r="E49" s="142"/>
      <c r="F49" s="143" t="s">
        <v>189</v>
      </c>
      <c r="G49" s="144">
        <f t="shared" si="12"/>
        <v>0</v>
      </c>
      <c r="H49" s="145"/>
      <c r="I49" s="226">
        <f t="shared" si="17"/>
        <v>0</v>
      </c>
      <c r="J49" s="144">
        <f t="shared" si="13"/>
        <v>0</v>
      </c>
      <c r="K49" s="146">
        <f t="shared" si="14"/>
        <v>0</v>
      </c>
      <c r="L49" s="227">
        <f t="shared" si="15"/>
        <v>0</v>
      </c>
      <c r="M49" s="147">
        <f t="shared" si="16"/>
        <v>0</v>
      </c>
    </row>
    <row r="50" spans="1:20" x14ac:dyDescent="0.3">
      <c r="A50" s="94" t="s">
        <v>199</v>
      </c>
      <c r="B50" s="671" t="s">
        <v>200</v>
      </c>
      <c r="C50" s="672"/>
      <c r="D50" s="141" t="s">
        <v>186</v>
      </c>
      <c r="E50" s="142"/>
      <c r="F50" s="143" t="s">
        <v>189</v>
      </c>
      <c r="G50" s="144">
        <f t="shared" si="12"/>
        <v>0</v>
      </c>
      <c r="H50" s="145"/>
      <c r="I50" s="226">
        <f t="shared" si="17"/>
        <v>0</v>
      </c>
      <c r="J50" s="144">
        <f t="shared" si="13"/>
        <v>0</v>
      </c>
      <c r="K50" s="146">
        <f t="shared" si="14"/>
        <v>0</v>
      </c>
      <c r="L50" s="227">
        <f t="shared" si="15"/>
        <v>0</v>
      </c>
      <c r="M50" s="147">
        <f t="shared" si="16"/>
        <v>0</v>
      </c>
      <c r="T50" s="150"/>
    </row>
    <row r="51" spans="1:20" ht="15.6" customHeight="1" x14ac:dyDescent="0.3">
      <c r="A51" s="94" t="s">
        <v>201</v>
      </c>
      <c r="B51" s="671" t="s">
        <v>202</v>
      </c>
      <c r="C51" s="672"/>
      <c r="D51" s="141" t="s">
        <v>186</v>
      </c>
      <c r="E51" s="142"/>
      <c r="F51" s="143" t="s">
        <v>189</v>
      </c>
      <c r="G51" s="144">
        <f t="shared" si="12"/>
        <v>0</v>
      </c>
      <c r="H51" s="145"/>
      <c r="I51" s="226">
        <f t="shared" si="17"/>
        <v>0</v>
      </c>
      <c r="J51" s="144">
        <f t="shared" si="13"/>
        <v>0</v>
      </c>
      <c r="K51" s="146">
        <f t="shared" si="14"/>
        <v>0</v>
      </c>
      <c r="L51" s="227">
        <f t="shared" si="15"/>
        <v>0</v>
      </c>
      <c r="M51" s="147">
        <f t="shared" si="16"/>
        <v>0</v>
      </c>
    </row>
    <row r="52" spans="1:20" x14ac:dyDescent="0.3">
      <c r="B52" s="696" t="s">
        <v>203</v>
      </c>
      <c r="C52" s="697"/>
      <c r="D52" s="151"/>
      <c r="E52" s="64">
        <f>SUM(E40:E51)</f>
        <v>0.2</v>
      </c>
      <c r="F52" s="152"/>
      <c r="G52" s="152">
        <f>SUM(G40:G51)</f>
        <v>0.2</v>
      </c>
      <c r="H52" s="153"/>
      <c r="I52" s="153">
        <f>IF(G52=0,0,(J52-G52)/G52)</f>
        <v>0</v>
      </c>
      <c r="J52" s="229">
        <f>SUM(J40:J51)</f>
        <v>0.2</v>
      </c>
      <c r="K52" s="230">
        <f t="shared" si="14"/>
        <v>2.3061666897283336E-5</v>
      </c>
      <c r="L52" s="228">
        <f t="shared" si="15"/>
        <v>0</v>
      </c>
      <c r="M52" s="154">
        <f t="shared" si="16"/>
        <v>1</v>
      </c>
      <c r="O52" s="155"/>
      <c r="P52" s="156"/>
    </row>
    <row r="53" spans="1:20" x14ac:dyDescent="0.3">
      <c r="L53" s="157"/>
      <c r="M53" s="158"/>
      <c r="N53" s="159"/>
    </row>
    <row r="54" spans="1:20" x14ac:dyDescent="0.3">
      <c r="A54" s="94" t="s">
        <v>204</v>
      </c>
      <c r="B54" s="282" t="s">
        <v>205</v>
      </c>
      <c r="C54" s="65">
        <v>0.99</v>
      </c>
      <c r="L54" s="157"/>
      <c r="M54" s="158"/>
      <c r="N54" s="159"/>
    </row>
    <row r="55" spans="1:20" x14ac:dyDescent="0.3">
      <c r="A55" s="94" t="s">
        <v>206</v>
      </c>
      <c r="B55" s="282" t="s">
        <v>207</v>
      </c>
      <c r="C55" s="65">
        <v>0.99</v>
      </c>
      <c r="L55" s="157"/>
      <c r="M55" s="158"/>
    </row>
    <row r="56" spans="1:20" x14ac:dyDescent="0.3">
      <c r="B56" s="160" t="s">
        <v>208</v>
      </c>
      <c r="C56" s="231">
        <f>IF(OR(C54=0,C55=0),100%,C54/C55)</f>
        <v>1</v>
      </c>
      <c r="L56" s="157"/>
      <c r="M56" s="158"/>
    </row>
    <row r="57" spans="1:20" x14ac:dyDescent="0.3">
      <c r="H57" s="263"/>
      <c r="I57" s="263"/>
    </row>
    <row r="58" spans="1:20" ht="15.6" x14ac:dyDescent="0.3">
      <c r="A58" s="252" t="s">
        <v>209</v>
      </c>
      <c r="B58" s="253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4"/>
    </row>
    <row r="59" spans="1:20" ht="15.6" x14ac:dyDescent="0.3">
      <c r="A59" s="161"/>
      <c r="B59" s="148"/>
      <c r="C59" s="162"/>
      <c r="D59" s="162"/>
      <c r="E59" s="162"/>
      <c r="F59" s="162"/>
      <c r="G59" s="234"/>
    </row>
    <row r="60" spans="1:20" ht="15.6" x14ac:dyDescent="0.3">
      <c r="A60" s="161"/>
      <c r="B60" s="698" t="s">
        <v>210</v>
      </c>
      <c r="C60" s="698" t="str">
        <f>"Ist-Gesamtkosten "&amp;$C$12</f>
        <v xml:space="preserve">Ist-Gesamtkosten </v>
      </c>
      <c r="D60" s="694" t="s">
        <v>179</v>
      </c>
      <c r="E60" s="163" t="s">
        <v>211</v>
      </c>
      <c r="F60" s="694" t="s">
        <v>212</v>
      </c>
      <c r="G60" s="700" t="s">
        <v>213</v>
      </c>
      <c r="H60" s="701"/>
      <c r="I60" s="694" t="s">
        <v>214</v>
      </c>
      <c r="J60" s="694" t="s">
        <v>215</v>
      </c>
      <c r="K60" s="250" t="s">
        <v>216</v>
      </c>
      <c r="L60" s="248" t="s">
        <v>217</v>
      </c>
    </row>
    <row r="61" spans="1:20" ht="15.6" x14ac:dyDescent="0.3">
      <c r="A61" s="283"/>
      <c r="B61" s="699"/>
      <c r="C61" s="699"/>
      <c r="D61" s="695"/>
      <c r="E61" s="284" t="s">
        <v>52</v>
      </c>
      <c r="F61" s="695"/>
      <c r="G61" s="139" t="s">
        <v>218</v>
      </c>
      <c r="H61" s="139" t="s">
        <v>219</v>
      </c>
      <c r="I61" s="695"/>
      <c r="J61" s="695"/>
      <c r="K61" s="251"/>
      <c r="L61" s="249"/>
      <c r="O61" s="93"/>
    </row>
    <row r="62" spans="1:20" x14ac:dyDescent="0.3">
      <c r="A62" s="94" t="s">
        <v>220</v>
      </c>
      <c r="B62" s="164" t="s">
        <v>221</v>
      </c>
      <c r="C62" s="165"/>
      <c r="D62" s="145"/>
      <c r="E62" s="235">
        <f t="shared" ref="E62:E69" si="18">IF(D62="",$D$37,D62)</f>
        <v>0</v>
      </c>
      <c r="F62" s="166">
        <f t="shared" ref="F62:F68" si="19">+C62*(1+E62)</f>
        <v>0</v>
      </c>
      <c r="G62" s="167">
        <v>0.4</v>
      </c>
      <c r="H62" s="168">
        <f t="shared" ref="H62:H68" si="20">1-G62</f>
        <v>0.6</v>
      </c>
      <c r="I62" s="166">
        <f t="shared" ref="I62:I68" si="21">F62*G62</f>
        <v>0</v>
      </c>
      <c r="J62" s="166">
        <f t="shared" ref="J62:J68" si="22">F62*H62</f>
        <v>0</v>
      </c>
      <c r="K62" s="165"/>
      <c r="L62" s="232">
        <f>IF(K62=0,0,J62/K62)</f>
        <v>0</v>
      </c>
    </row>
    <row r="63" spans="1:20" x14ac:dyDescent="0.3">
      <c r="A63" s="94" t="s">
        <v>222</v>
      </c>
      <c r="B63" s="164" t="s">
        <v>223</v>
      </c>
      <c r="C63" s="165"/>
      <c r="D63" s="145"/>
      <c r="E63" s="235">
        <f t="shared" si="18"/>
        <v>0</v>
      </c>
      <c r="F63" s="166">
        <f t="shared" si="19"/>
        <v>0</v>
      </c>
      <c r="G63" s="167">
        <v>0.2</v>
      </c>
      <c r="H63" s="168">
        <f t="shared" si="20"/>
        <v>0.8</v>
      </c>
      <c r="I63" s="166">
        <f t="shared" si="21"/>
        <v>0</v>
      </c>
      <c r="J63" s="166">
        <f t="shared" si="22"/>
        <v>0</v>
      </c>
      <c r="K63" s="165"/>
      <c r="L63" s="232">
        <f t="shared" ref="L63:L68" si="23">IF(K63=0,0,J63/K63)</f>
        <v>0</v>
      </c>
    </row>
    <row r="64" spans="1:20" x14ac:dyDescent="0.3">
      <c r="A64" s="94" t="s">
        <v>224</v>
      </c>
      <c r="B64" s="164" t="s">
        <v>225</v>
      </c>
      <c r="C64" s="165"/>
      <c r="D64" s="145"/>
      <c r="E64" s="235">
        <f t="shared" si="18"/>
        <v>0</v>
      </c>
      <c r="F64" s="166">
        <f t="shared" si="19"/>
        <v>0</v>
      </c>
      <c r="G64" s="167">
        <v>0.2</v>
      </c>
      <c r="H64" s="168">
        <f t="shared" si="20"/>
        <v>0.8</v>
      </c>
      <c r="I64" s="166">
        <f t="shared" si="21"/>
        <v>0</v>
      </c>
      <c r="J64" s="166">
        <f t="shared" si="22"/>
        <v>0</v>
      </c>
      <c r="K64" s="165"/>
      <c r="L64" s="232">
        <f t="shared" si="23"/>
        <v>0</v>
      </c>
    </row>
    <row r="65" spans="1:12" x14ac:dyDescent="0.3">
      <c r="A65" s="94" t="s">
        <v>226</v>
      </c>
      <c r="B65" s="164" t="s">
        <v>227</v>
      </c>
      <c r="C65" s="165"/>
      <c r="D65" s="145"/>
      <c r="E65" s="235">
        <f t="shared" si="18"/>
        <v>0</v>
      </c>
      <c r="F65" s="166">
        <f t="shared" si="19"/>
        <v>0</v>
      </c>
      <c r="G65" s="167">
        <v>0.2</v>
      </c>
      <c r="H65" s="168">
        <f t="shared" si="20"/>
        <v>0.8</v>
      </c>
      <c r="I65" s="166">
        <f t="shared" si="21"/>
        <v>0</v>
      </c>
      <c r="J65" s="166">
        <f t="shared" si="22"/>
        <v>0</v>
      </c>
      <c r="K65" s="165"/>
      <c r="L65" s="232">
        <f t="shared" si="23"/>
        <v>0</v>
      </c>
    </row>
    <row r="66" spans="1:12" x14ac:dyDescent="0.3">
      <c r="A66" s="94" t="s">
        <v>228</v>
      </c>
      <c r="B66" s="164" t="s">
        <v>128</v>
      </c>
      <c r="C66" s="165"/>
      <c r="D66" s="145"/>
      <c r="E66" s="235">
        <f t="shared" si="18"/>
        <v>0</v>
      </c>
      <c r="F66" s="166">
        <f t="shared" si="19"/>
        <v>0</v>
      </c>
      <c r="G66" s="167">
        <v>0.1</v>
      </c>
      <c r="H66" s="168">
        <f t="shared" si="20"/>
        <v>0.9</v>
      </c>
      <c r="I66" s="166">
        <f t="shared" si="21"/>
        <v>0</v>
      </c>
      <c r="J66" s="166">
        <f t="shared" si="22"/>
        <v>0</v>
      </c>
      <c r="K66" s="165"/>
      <c r="L66" s="232">
        <f t="shared" si="23"/>
        <v>0</v>
      </c>
    </row>
    <row r="67" spans="1:12" x14ac:dyDescent="0.3">
      <c r="A67" s="94" t="s">
        <v>229</v>
      </c>
      <c r="B67" s="164" t="s">
        <v>130</v>
      </c>
      <c r="C67" s="165"/>
      <c r="D67" s="145"/>
      <c r="E67" s="235">
        <f t="shared" si="18"/>
        <v>0</v>
      </c>
      <c r="F67" s="166">
        <f t="shared" si="19"/>
        <v>0</v>
      </c>
      <c r="G67" s="167">
        <v>0.1</v>
      </c>
      <c r="H67" s="168">
        <f t="shared" si="20"/>
        <v>0.9</v>
      </c>
      <c r="I67" s="166">
        <f t="shared" si="21"/>
        <v>0</v>
      </c>
      <c r="J67" s="166">
        <f t="shared" si="22"/>
        <v>0</v>
      </c>
      <c r="K67" s="165"/>
      <c r="L67" s="232">
        <f t="shared" si="23"/>
        <v>0</v>
      </c>
    </row>
    <row r="68" spans="1:12" x14ac:dyDescent="0.3">
      <c r="A68" s="94" t="s">
        <v>230</v>
      </c>
      <c r="B68" s="164" t="s">
        <v>231</v>
      </c>
      <c r="C68" s="165"/>
      <c r="D68" s="145"/>
      <c r="E68" s="235">
        <f t="shared" si="18"/>
        <v>0</v>
      </c>
      <c r="F68" s="166">
        <f t="shared" si="19"/>
        <v>0</v>
      </c>
      <c r="G68" s="167">
        <v>0.1</v>
      </c>
      <c r="H68" s="168">
        <f t="shared" si="20"/>
        <v>0.9</v>
      </c>
      <c r="I68" s="166">
        <f t="shared" si="21"/>
        <v>0</v>
      </c>
      <c r="J68" s="166">
        <f t="shared" si="22"/>
        <v>0</v>
      </c>
      <c r="K68" s="165"/>
      <c r="L68" s="232">
        <f t="shared" si="23"/>
        <v>0</v>
      </c>
    </row>
    <row r="69" spans="1:12" x14ac:dyDescent="0.3">
      <c r="B69" s="169" t="s">
        <v>232</v>
      </c>
      <c r="C69" s="152">
        <f t="shared" ref="C69" si="24">SUM(C62:C68)</f>
        <v>0</v>
      </c>
      <c r="D69" s="152"/>
      <c r="E69" s="226">
        <f t="shared" si="18"/>
        <v>0</v>
      </c>
      <c r="F69" s="152">
        <f>SUM(F62:F68)</f>
        <v>0</v>
      </c>
      <c r="G69" s="152"/>
      <c r="H69" s="152"/>
      <c r="I69" s="152">
        <f>SUM(I62:I68)</f>
        <v>0</v>
      </c>
      <c r="J69" s="152">
        <f>SUM(J62:J68)</f>
        <v>0</v>
      </c>
      <c r="K69" s="152">
        <f>SUM(K62:K68)</f>
        <v>0</v>
      </c>
      <c r="L69" s="233">
        <f t="shared" ref="L69" si="25">SUM(L62:L68)</f>
        <v>0</v>
      </c>
    </row>
  </sheetData>
  <mergeCells count="39">
    <mergeCell ref="J60:J61"/>
    <mergeCell ref="B51:C51"/>
    <mergeCell ref="B52:C52"/>
    <mergeCell ref="B60:B61"/>
    <mergeCell ref="C60:C61"/>
    <mergeCell ref="F60:F61"/>
    <mergeCell ref="G60:H60"/>
    <mergeCell ref="I60:I61"/>
    <mergeCell ref="D60:D61"/>
    <mergeCell ref="B48:C48"/>
    <mergeCell ref="B49:C49"/>
    <mergeCell ref="B50:C50"/>
    <mergeCell ref="B42:C42"/>
    <mergeCell ref="B43:C43"/>
    <mergeCell ref="B44:C44"/>
    <mergeCell ref="B45:C45"/>
    <mergeCell ref="B46:C46"/>
    <mergeCell ref="B47:C47"/>
    <mergeCell ref="B41:C41"/>
    <mergeCell ref="C9:D9"/>
    <mergeCell ref="C10:D10"/>
    <mergeCell ref="C12:D12"/>
    <mergeCell ref="C13:D13"/>
    <mergeCell ref="C15:F15"/>
    <mergeCell ref="B25:G25"/>
    <mergeCell ref="B39:C39"/>
    <mergeCell ref="B40:C40"/>
    <mergeCell ref="G15:J15"/>
    <mergeCell ref="B31:D31"/>
    <mergeCell ref="B32:C32"/>
    <mergeCell ref="B33:C33"/>
    <mergeCell ref="B35:C35"/>
    <mergeCell ref="B37:C37"/>
    <mergeCell ref="C8:D8"/>
    <mergeCell ref="C1:N1"/>
    <mergeCell ref="A3:N3"/>
    <mergeCell ref="B5:D5"/>
    <mergeCell ref="C6:D6"/>
    <mergeCell ref="C7:D7"/>
  </mergeCells>
  <phoneticPr fontId="43" type="noConversion"/>
  <conditionalFormatting sqref="D33">
    <cfRule type="expression" dxfId="3" priority="4">
      <formula>$D$32="x"</formula>
    </cfRule>
  </conditionalFormatting>
  <conditionalFormatting sqref="D32">
    <cfRule type="expression" dxfId="2" priority="2">
      <formula>$D$33="x"</formula>
    </cfRule>
  </conditionalFormatting>
  <conditionalFormatting sqref="G33">
    <cfRule type="expression" dxfId="1" priority="1">
      <formula>AND($G$33&lt;&gt;"",OR($D$32="x",AND($D$32="",$D$33="")))</formula>
    </cfRule>
    <cfRule type="expression" dxfId="0" priority="3">
      <formula>AND($D$32="",$D$33="x")</formula>
    </cfRule>
  </conditionalFormatting>
  <dataValidations count="1">
    <dataValidation type="list" allowBlank="1" showDropDown="1" showInputMessage="1" showErrorMessage="1" sqref="D32:D33">
      <formula1>"x,"</formula1>
    </dataValidation>
  </dataValidations>
  <pageMargins left="0.70866141732283472" right="0.70866141732283472" top="0.78740157480314965" bottom="0.78740157480314965" header="0.31496062992125984" footer="0.31496062992125984"/>
  <pageSetup paperSize="9" scale="52" orientation="landscape" verticalDpi="4294967295" r:id="rId1"/>
  <rowBreaks count="1" manualBreakCount="1">
    <brk id="28" max="13" man="1"/>
  </rowBreaks>
  <colBreaks count="1" manualBreakCount="1">
    <brk id="14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workbookViewId="0">
      <selection activeCell="M23" sqref="M23"/>
    </sheetView>
  </sheetViews>
  <sheetFormatPr baseColWidth="10" defaultColWidth="11.44140625" defaultRowHeight="14.4" x14ac:dyDescent="0.3"/>
  <cols>
    <col min="1" max="1" width="3.77734375" customWidth="1"/>
    <col min="2" max="2" width="17.5546875" customWidth="1"/>
  </cols>
  <sheetData>
    <row r="1" spans="1:10" x14ac:dyDescent="0.3">
      <c r="A1" s="73" t="s">
        <v>233</v>
      </c>
      <c r="B1" s="74"/>
      <c r="C1" s="705">
        <f>'Stammdaten und Forderung'!C10</f>
        <v>0</v>
      </c>
      <c r="D1" s="706"/>
      <c r="E1" s="706"/>
      <c r="F1" s="706"/>
      <c r="G1" s="706"/>
      <c r="H1" s="706"/>
      <c r="I1" s="706"/>
      <c r="J1" s="707"/>
    </row>
    <row r="3" spans="1:10" x14ac:dyDescent="0.3">
      <c r="A3" s="708" t="s">
        <v>234</v>
      </c>
      <c r="B3" s="709"/>
      <c r="C3" s="709"/>
      <c r="D3" s="709"/>
      <c r="E3" s="709"/>
      <c r="F3" s="709"/>
      <c r="G3" s="709"/>
      <c r="H3" s="709"/>
      <c r="I3" s="709"/>
      <c r="J3" s="710"/>
    </row>
    <row r="4" spans="1:10" x14ac:dyDescent="0.3">
      <c r="A4" s="75"/>
      <c r="B4" s="75"/>
      <c r="C4" s="75"/>
      <c r="D4" s="75"/>
      <c r="E4" s="75"/>
      <c r="F4" s="75"/>
      <c r="G4" s="75"/>
      <c r="H4" s="76"/>
      <c r="I4" s="77"/>
      <c r="J4" s="77"/>
    </row>
    <row r="5" spans="1:10" x14ac:dyDescent="0.3">
      <c r="A5" s="75"/>
      <c r="B5" s="711" t="s">
        <v>235</v>
      </c>
      <c r="C5" s="712"/>
      <c r="D5" s="712"/>
      <c r="E5" s="712"/>
      <c r="F5" s="712"/>
      <c r="G5" s="713"/>
      <c r="H5" s="713"/>
      <c r="I5" s="78"/>
      <c r="J5" s="79"/>
    </row>
    <row r="6" spans="1:10" x14ac:dyDescent="0.3">
      <c r="A6" s="80" t="s">
        <v>5</v>
      </c>
      <c r="B6" s="81" t="s">
        <v>236</v>
      </c>
      <c r="C6" s="82"/>
      <c r="D6" s="82"/>
      <c r="E6" s="82"/>
      <c r="F6" s="83"/>
      <c r="G6" s="702" t="s">
        <v>237</v>
      </c>
      <c r="H6" s="703"/>
      <c r="I6" s="703"/>
      <c r="J6" s="704"/>
    </row>
    <row r="7" spans="1:10" x14ac:dyDescent="0.3">
      <c r="A7" s="80" t="s">
        <v>7</v>
      </c>
      <c r="B7" s="81" t="s">
        <v>128</v>
      </c>
      <c r="C7" s="82"/>
      <c r="D7" s="82"/>
      <c r="E7" s="82"/>
      <c r="F7" s="83"/>
      <c r="G7" s="702">
        <v>120</v>
      </c>
      <c r="H7" s="703"/>
      <c r="I7" s="703"/>
      <c r="J7" s="704"/>
    </row>
    <row r="8" spans="1:10" x14ac:dyDescent="0.3">
      <c r="A8" s="80" t="s">
        <v>9</v>
      </c>
      <c r="B8" s="81" t="s">
        <v>130</v>
      </c>
      <c r="C8" s="82"/>
      <c r="D8" s="82"/>
      <c r="E8" s="82"/>
      <c r="F8" s="83"/>
      <c r="G8" s="702">
        <v>40</v>
      </c>
      <c r="H8" s="703"/>
      <c r="I8" s="703"/>
      <c r="J8" s="704"/>
    </row>
    <row r="9" spans="1:10" x14ac:dyDescent="0.3">
      <c r="A9" s="80" t="s">
        <v>11</v>
      </c>
      <c r="B9" s="81" t="s">
        <v>132</v>
      </c>
      <c r="C9" s="82"/>
      <c r="D9" s="82"/>
      <c r="E9" s="82"/>
      <c r="F9" s="83"/>
      <c r="G9" s="702">
        <v>120</v>
      </c>
      <c r="H9" s="703"/>
      <c r="I9" s="703"/>
      <c r="J9" s="704"/>
    </row>
    <row r="10" spans="1:10" x14ac:dyDescent="0.3">
      <c r="A10" s="80" t="s">
        <v>13</v>
      </c>
      <c r="B10" s="82" t="s">
        <v>134</v>
      </c>
      <c r="C10" s="82"/>
      <c r="D10" s="82"/>
      <c r="E10" s="82"/>
      <c r="F10" s="83"/>
      <c r="G10" s="702">
        <v>80</v>
      </c>
      <c r="H10" s="703"/>
      <c r="I10" s="703">
        <v>30</v>
      </c>
      <c r="J10" s="704"/>
    </row>
    <row r="11" spans="1:10" x14ac:dyDescent="0.3">
      <c r="A11" s="80" t="s">
        <v>15</v>
      </c>
      <c r="B11" s="82" t="s">
        <v>136</v>
      </c>
      <c r="C11" s="82"/>
      <c r="D11" s="82"/>
      <c r="E11" s="82"/>
      <c r="F11" s="84"/>
      <c r="G11" s="702" t="s">
        <v>105</v>
      </c>
      <c r="H11" s="703"/>
      <c r="I11" s="703"/>
      <c r="J11" s="704"/>
    </row>
  </sheetData>
  <mergeCells count="9">
    <mergeCell ref="G11:J11"/>
    <mergeCell ref="G6:J6"/>
    <mergeCell ref="C1:J1"/>
    <mergeCell ref="A3:J3"/>
    <mergeCell ref="B5:H5"/>
    <mergeCell ref="G7:J7"/>
    <mergeCell ref="G8:J8"/>
    <mergeCell ref="G9:J9"/>
    <mergeCell ref="G10:J10"/>
  </mergeCells>
  <phoneticPr fontId="43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O55"/>
  <sheetViews>
    <sheetView showGridLines="0" tabSelected="1" topLeftCell="A29" zoomScaleNormal="100" zoomScalePageLayoutView="150" workbookViewId="0">
      <selection activeCell="J19" sqref="J19"/>
    </sheetView>
  </sheetViews>
  <sheetFormatPr baseColWidth="10" defaultColWidth="10.77734375" defaultRowHeight="13.8" x14ac:dyDescent="0.3"/>
  <cols>
    <col min="1" max="1" width="3.33203125" style="397" customWidth="1"/>
    <col min="2" max="3" width="10.33203125" style="397" customWidth="1"/>
    <col min="4" max="6" width="10.77734375" style="397" customWidth="1"/>
    <col min="7" max="7" width="25.21875" style="397" customWidth="1"/>
    <col min="8" max="8" width="12.77734375" style="397" customWidth="1"/>
    <col min="9" max="9" width="14.44140625" style="397" bestFit="1" customWidth="1"/>
    <col min="10" max="10" width="14.21875" style="397" bestFit="1" customWidth="1"/>
    <col min="11" max="11" width="14.88671875" style="397" customWidth="1"/>
    <col min="12" max="12" width="13.21875" style="397" bestFit="1" customWidth="1"/>
    <col min="13" max="13" width="11.77734375" style="397" bestFit="1" customWidth="1"/>
    <col min="14" max="14" width="11.21875" style="397" customWidth="1"/>
    <col min="15" max="15" width="9.77734375" style="397" bestFit="1" customWidth="1"/>
    <col min="16" max="17" width="10.77734375" style="397"/>
    <col min="18" max="18" width="11.44140625" style="397" bestFit="1" customWidth="1"/>
    <col min="19" max="16384" width="10.77734375" style="397"/>
  </cols>
  <sheetData>
    <row r="1" spans="2:12" ht="18" customHeight="1" x14ac:dyDescent="0.3">
      <c r="B1" s="758" t="s">
        <v>238</v>
      </c>
      <c r="C1" s="759"/>
      <c r="D1" s="393" t="s">
        <v>307</v>
      </c>
      <c r="E1" s="394"/>
      <c r="F1" s="394"/>
      <c r="G1" s="394"/>
      <c r="H1" s="394"/>
      <c r="I1" s="395"/>
      <c r="J1" s="395"/>
      <c r="K1" s="396"/>
    </row>
    <row r="2" spans="2:12" ht="33" customHeight="1" thickBot="1" x14ac:dyDescent="0.35">
      <c r="B2" s="760"/>
      <c r="C2" s="761"/>
      <c r="D2" s="398" t="s">
        <v>308</v>
      </c>
      <c r="E2" s="399"/>
      <c r="F2" s="399"/>
      <c r="G2" s="399"/>
      <c r="H2" s="399"/>
      <c r="K2" s="400"/>
    </row>
    <row r="3" spans="2:12" ht="14.4" thickBot="1" x14ac:dyDescent="0.35">
      <c r="B3" s="401" t="s">
        <v>239</v>
      </c>
      <c r="C3" s="402" t="s">
        <v>240</v>
      </c>
      <c r="D3" s="721" t="s">
        <v>241</v>
      </c>
      <c r="E3" s="722"/>
      <c r="F3" s="722"/>
      <c r="G3" s="722"/>
      <c r="H3" s="722"/>
      <c r="I3" s="756"/>
      <c r="J3" s="756"/>
      <c r="K3" s="757"/>
    </row>
    <row r="4" spans="2:12" ht="30.75" customHeight="1" thickBot="1" x14ac:dyDescent="0.3">
      <c r="B4" s="403"/>
      <c r="C4" s="404"/>
      <c r="D4" s="724" t="s">
        <v>242</v>
      </c>
      <c r="E4" s="725"/>
      <c r="F4" s="725"/>
      <c r="G4" s="725"/>
      <c r="H4" s="725"/>
      <c r="I4" s="405" t="s">
        <v>309</v>
      </c>
      <c r="J4" s="406" t="s">
        <v>244</v>
      </c>
      <c r="K4" s="407" t="s">
        <v>245</v>
      </c>
    </row>
    <row r="5" spans="2:12" ht="13.95" customHeight="1" x14ac:dyDescent="0.3">
      <c r="B5" s="408"/>
      <c r="C5" s="409"/>
      <c r="D5" s="762" t="s">
        <v>246</v>
      </c>
      <c r="E5" s="763"/>
      <c r="F5" s="763"/>
      <c r="G5" s="763"/>
      <c r="H5" s="763"/>
      <c r="I5" s="763"/>
      <c r="J5" s="763"/>
      <c r="K5" s="764"/>
    </row>
    <row r="6" spans="2:12" ht="14.4" thickBot="1" x14ac:dyDescent="0.3">
      <c r="B6" s="408"/>
      <c r="C6" s="409"/>
      <c r="D6" s="765" t="s">
        <v>247</v>
      </c>
      <c r="E6" s="766"/>
      <c r="F6" s="766"/>
      <c r="G6" s="766"/>
      <c r="H6" s="767"/>
      <c r="I6" s="410"/>
      <c r="J6" s="411"/>
      <c r="K6" s="412"/>
    </row>
    <row r="7" spans="2:12" ht="14.4" thickBot="1" x14ac:dyDescent="0.3">
      <c r="B7" s="413">
        <v>1.2E-2</v>
      </c>
      <c r="C7" s="414">
        <v>2.5000000000000001E-2</v>
      </c>
      <c r="D7" s="768" t="s">
        <v>248</v>
      </c>
      <c r="E7" s="769"/>
      <c r="F7" s="769"/>
      <c r="G7" s="415"/>
      <c r="H7" s="416">
        <v>1.8500000000000003E-2</v>
      </c>
      <c r="I7" s="417">
        <f>ROUND(I6*$H$7,2)</f>
        <v>0</v>
      </c>
      <c r="J7" s="418">
        <f t="shared" ref="J7:K7" si="0">ROUND(J6*$H$7,2)</f>
        <v>0</v>
      </c>
      <c r="K7" s="419">
        <f t="shared" si="0"/>
        <v>0</v>
      </c>
      <c r="L7" s="420"/>
    </row>
    <row r="8" spans="2:12" ht="15.6" thickTop="1" thickBot="1" x14ac:dyDescent="0.3">
      <c r="B8" s="421"/>
      <c r="C8" s="422"/>
      <c r="D8" s="423" t="s">
        <v>249</v>
      </c>
      <c r="E8" s="424"/>
      <c r="F8" s="424"/>
      <c r="G8" s="424"/>
      <c r="H8" s="425"/>
      <c r="I8" s="426">
        <f>SUM(I6:I7)</f>
        <v>0</v>
      </c>
      <c r="J8" s="427">
        <f t="shared" ref="J8:K8" si="1">SUM(J6:J7)</f>
        <v>0</v>
      </c>
      <c r="K8" s="428">
        <f t="shared" si="1"/>
        <v>0</v>
      </c>
    </row>
    <row r="9" spans="2:12" ht="15" customHeight="1" thickBot="1" x14ac:dyDescent="0.35">
      <c r="B9" s="421"/>
      <c r="C9" s="422"/>
      <c r="D9" s="770" t="s">
        <v>250</v>
      </c>
      <c r="E9" s="771"/>
      <c r="F9" s="771"/>
      <c r="G9" s="771"/>
      <c r="H9" s="771"/>
      <c r="I9" s="429"/>
      <c r="J9" s="429"/>
      <c r="K9" s="430"/>
    </row>
    <row r="10" spans="2:12" ht="14.4" thickBot="1" x14ac:dyDescent="0.3">
      <c r="B10" s="413">
        <v>0.15</v>
      </c>
      <c r="C10" s="414">
        <v>0.27500000000000002</v>
      </c>
      <c r="D10" s="431" t="s">
        <v>251</v>
      </c>
      <c r="E10" s="432"/>
      <c r="F10" s="433"/>
      <c r="G10" s="432"/>
      <c r="H10" s="416">
        <v>0.21250000000000002</v>
      </c>
      <c r="I10" s="434">
        <f>I8*$H$10</f>
        <v>0</v>
      </c>
      <c r="J10" s="435">
        <f>J8*$H$10</f>
        <v>0</v>
      </c>
      <c r="K10" s="436">
        <f>K8*$H$10</f>
        <v>0</v>
      </c>
      <c r="L10" s="420"/>
    </row>
    <row r="11" spans="2:12" ht="15" customHeight="1" thickBot="1" x14ac:dyDescent="0.3">
      <c r="B11" s="413">
        <v>7.4999999999999997E-2</v>
      </c>
      <c r="C11" s="414">
        <v>0.15</v>
      </c>
      <c r="D11" s="772" t="s">
        <v>252</v>
      </c>
      <c r="E11" s="773"/>
      <c r="F11" s="773"/>
      <c r="G11" s="773"/>
      <c r="H11" s="437">
        <v>0.11249999999999999</v>
      </c>
      <c r="I11" s="438">
        <f>I8*$H$11</f>
        <v>0</v>
      </c>
      <c r="J11" s="439">
        <f>J8*$H$11</f>
        <v>0</v>
      </c>
      <c r="K11" s="440">
        <f>K8*$H$11</f>
        <v>0</v>
      </c>
      <c r="L11" s="420"/>
    </row>
    <row r="12" spans="2:12" ht="15" customHeight="1" thickBot="1" x14ac:dyDescent="0.3">
      <c r="B12" s="408"/>
      <c r="C12" s="409"/>
      <c r="D12" s="774" t="s">
        <v>253</v>
      </c>
      <c r="E12" s="775"/>
      <c r="F12" s="775"/>
      <c r="G12" s="775"/>
      <c r="H12" s="776"/>
      <c r="I12" s="434">
        <f>SUM(I8:I11)</f>
        <v>0</v>
      </c>
      <c r="J12" s="435">
        <f>SUM(J8:J11)</f>
        <v>0</v>
      </c>
      <c r="K12" s="436">
        <f>SUM(K8:K11)</f>
        <v>0</v>
      </c>
    </row>
    <row r="13" spans="2:12" ht="15.75" customHeight="1" thickBot="1" x14ac:dyDescent="0.3">
      <c r="B13" s="413">
        <v>0</v>
      </c>
      <c r="C13" s="414">
        <v>0.04</v>
      </c>
      <c r="D13" s="777" t="s">
        <v>254</v>
      </c>
      <c r="E13" s="778"/>
      <c r="F13" s="778"/>
      <c r="G13" s="441"/>
      <c r="H13" s="442">
        <v>0.02</v>
      </c>
      <c r="I13" s="443">
        <f>ROUND(I12*$H$13,2)</f>
        <v>0</v>
      </c>
      <c r="J13" s="444">
        <f>ROUND(J12*$H$13,2)</f>
        <v>0</v>
      </c>
      <c r="K13" s="445">
        <f>ROUND(K12*$H$13,2)</f>
        <v>0</v>
      </c>
      <c r="L13" s="420"/>
    </row>
    <row r="14" spans="2:12" ht="16.5" customHeight="1" thickBot="1" x14ac:dyDescent="0.35">
      <c r="B14" s="408"/>
      <c r="C14" s="409"/>
      <c r="D14" s="754" t="s">
        <v>255</v>
      </c>
      <c r="E14" s="779"/>
      <c r="F14" s="779"/>
      <c r="G14" s="779"/>
      <c r="H14" s="780"/>
      <c r="I14" s="446">
        <f>SUM(I12:I13)</f>
        <v>0</v>
      </c>
      <c r="J14" s="447">
        <f t="shared" ref="J14:K14" si="2">SUM(J12:J13)</f>
        <v>0</v>
      </c>
      <c r="K14" s="448">
        <f t="shared" si="2"/>
        <v>0</v>
      </c>
    </row>
    <row r="15" spans="2:12" ht="14.4" thickBot="1" x14ac:dyDescent="0.35">
      <c r="B15" s="408"/>
      <c r="C15" s="408"/>
      <c r="D15" s="399"/>
      <c r="E15" s="399"/>
      <c r="F15" s="399"/>
      <c r="G15" s="399"/>
      <c r="H15" s="399"/>
      <c r="I15" s="449"/>
      <c r="J15" s="449"/>
      <c r="K15" s="449"/>
    </row>
    <row r="16" spans="2:12" ht="15.75" customHeight="1" thickBot="1" x14ac:dyDescent="0.35">
      <c r="B16" s="408"/>
      <c r="C16" s="408"/>
      <c r="D16" s="721" t="s">
        <v>310</v>
      </c>
      <c r="E16" s="722"/>
      <c r="F16" s="722"/>
      <c r="G16" s="722"/>
      <c r="H16" s="722"/>
      <c r="I16" s="756"/>
      <c r="J16" s="756"/>
      <c r="K16" s="757"/>
      <c r="L16" s="450"/>
    </row>
    <row r="17" spans="2:12" ht="15.75" customHeight="1" thickBot="1" x14ac:dyDescent="0.3">
      <c r="B17" s="408"/>
      <c r="C17" s="408"/>
      <c r="D17" s="731" t="s">
        <v>256</v>
      </c>
      <c r="E17" s="732"/>
      <c r="F17" s="732"/>
      <c r="G17" s="732"/>
      <c r="H17" s="749"/>
      <c r="I17" s="451" t="s">
        <v>257</v>
      </c>
      <c r="J17" s="452" t="s">
        <v>111</v>
      </c>
      <c r="K17" s="453" t="s">
        <v>258</v>
      </c>
      <c r="L17" s="450"/>
    </row>
    <row r="18" spans="2:12" ht="15.75" customHeight="1" x14ac:dyDescent="0.25">
      <c r="B18" s="408"/>
      <c r="C18" s="408"/>
      <c r="D18" s="740" t="s">
        <v>259</v>
      </c>
      <c r="E18" s="741"/>
      <c r="F18" s="741"/>
      <c r="G18" s="741"/>
      <c r="H18" s="750"/>
      <c r="I18" s="454">
        <v>0</v>
      </c>
      <c r="J18" s="455">
        <v>0</v>
      </c>
      <c r="K18" s="456">
        <f>I18*J18</f>
        <v>0</v>
      </c>
      <c r="L18" s="450"/>
    </row>
    <row r="19" spans="2:12" ht="15.75" customHeight="1" x14ac:dyDescent="0.25">
      <c r="B19" s="408"/>
      <c r="C19" s="408"/>
      <c r="D19" s="740" t="s">
        <v>260</v>
      </c>
      <c r="E19" s="741"/>
      <c r="F19" s="741"/>
      <c r="G19" s="741"/>
      <c r="H19" s="750"/>
      <c r="I19" s="457">
        <v>0</v>
      </c>
      <c r="J19" s="458">
        <v>0</v>
      </c>
      <c r="K19" s="459">
        <f>I19*J19</f>
        <v>0</v>
      </c>
      <c r="L19" s="450"/>
    </row>
    <row r="20" spans="2:12" ht="15.75" customHeight="1" x14ac:dyDescent="0.25">
      <c r="B20" s="408"/>
      <c r="C20" s="408"/>
      <c r="D20" s="740" t="s">
        <v>261</v>
      </c>
      <c r="E20" s="741"/>
      <c r="F20" s="741"/>
      <c r="G20" s="741"/>
      <c r="H20" s="750"/>
      <c r="I20" s="457">
        <v>0</v>
      </c>
      <c r="J20" s="458">
        <v>0</v>
      </c>
      <c r="K20" s="459">
        <f t="shared" ref="K20:K21" si="3">I20*J20</f>
        <v>0</v>
      </c>
      <c r="L20" s="450"/>
    </row>
    <row r="21" spans="2:12" ht="15.75" customHeight="1" thickBot="1" x14ac:dyDescent="0.3">
      <c r="B21" s="408"/>
      <c r="C21" s="408"/>
      <c r="D21" s="751" t="s">
        <v>262</v>
      </c>
      <c r="E21" s="752"/>
      <c r="F21" s="752"/>
      <c r="G21" s="752"/>
      <c r="H21" s="753"/>
      <c r="I21" s="460">
        <v>0</v>
      </c>
      <c r="J21" s="461">
        <v>0</v>
      </c>
      <c r="K21" s="462">
        <f t="shared" si="3"/>
        <v>0</v>
      </c>
      <c r="L21" s="450"/>
    </row>
    <row r="22" spans="2:12" ht="15.75" customHeight="1" thickBot="1" x14ac:dyDescent="0.3">
      <c r="B22" s="408"/>
      <c r="C22" s="408"/>
      <c r="D22" s="754" t="s">
        <v>263</v>
      </c>
      <c r="E22" s="744"/>
      <c r="F22" s="744"/>
      <c r="G22" s="744"/>
      <c r="H22" s="755"/>
      <c r="I22" s="748"/>
      <c r="J22" s="748"/>
      <c r="K22" s="463">
        <f>SUM(K18:K21)</f>
        <v>0</v>
      </c>
      <c r="L22" s="450"/>
    </row>
    <row r="23" spans="2:12" ht="15.75" customHeight="1" thickBot="1" x14ac:dyDescent="0.3">
      <c r="B23" s="408"/>
      <c r="C23" s="408"/>
      <c r="D23" s="731" t="s">
        <v>264</v>
      </c>
      <c r="E23" s="732"/>
      <c r="F23" s="732"/>
      <c r="G23" s="732"/>
      <c r="H23" s="749"/>
      <c r="I23" s="451" t="s">
        <v>257</v>
      </c>
      <c r="J23" s="452" t="s">
        <v>111</v>
      </c>
      <c r="K23" s="453" t="s">
        <v>258</v>
      </c>
      <c r="L23" s="450"/>
    </row>
    <row r="24" spans="2:12" ht="15.75" customHeight="1" x14ac:dyDescent="0.25">
      <c r="B24" s="408"/>
      <c r="C24" s="408"/>
      <c r="D24" s="740" t="s">
        <v>265</v>
      </c>
      <c r="E24" s="741"/>
      <c r="F24" s="741"/>
      <c r="G24" s="741"/>
      <c r="H24" s="750"/>
      <c r="I24" s="454">
        <v>0</v>
      </c>
      <c r="J24" s="458">
        <v>0</v>
      </c>
      <c r="K24" s="456">
        <f>I24*J24</f>
        <v>0</v>
      </c>
      <c r="L24" s="450"/>
    </row>
    <row r="25" spans="2:12" ht="15.75" customHeight="1" x14ac:dyDescent="0.25">
      <c r="B25" s="408"/>
      <c r="C25" s="408"/>
      <c r="D25" s="740" t="s">
        <v>266</v>
      </c>
      <c r="E25" s="741"/>
      <c r="F25" s="741"/>
      <c r="G25" s="741"/>
      <c r="H25" s="750"/>
      <c r="I25" s="457">
        <v>0</v>
      </c>
      <c r="J25" s="458">
        <v>0</v>
      </c>
      <c r="K25" s="459">
        <f t="shared" ref="K25:K27" si="4">I25*J25</f>
        <v>0</v>
      </c>
      <c r="L25" s="450"/>
    </row>
    <row r="26" spans="2:12" ht="15.75" customHeight="1" x14ac:dyDescent="0.25">
      <c r="B26" s="408"/>
      <c r="C26" s="408"/>
      <c r="D26" s="740" t="s">
        <v>267</v>
      </c>
      <c r="E26" s="741"/>
      <c r="F26" s="741"/>
      <c r="G26" s="741"/>
      <c r="H26" s="750"/>
      <c r="I26" s="457">
        <v>0</v>
      </c>
      <c r="J26" s="458">
        <v>0</v>
      </c>
      <c r="K26" s="459">
        <f t="shared" si="4"/>
        <v>0</v>
      </c>
      <c r="L26" s="450"/>
    </row>
    <row r="27" spans="2:12" ht="15.75" customHeight="1" x14ac:dyDescent="0.25">
      <c r="B27" s="408"/>
      <c r="C27" s="408"/>
      <c r="D27" s="740" t="s">
        <v>268</v>
      </c>
      <c r="E27" s="741"/>
      <c r="F27" s="741"/>
      <c r="G27" s="741"/>
      <c r="H27" s="750"/>
      <c r="I27" s="457">
        <v>0</v>
      </c>
      <c r="J27" s="458">
        <v>0</v>
      </c>
      <c r="K27" s="459">
        <f t="shared" si="4"/>
        <v>0</v>
      </c>
      <c r="L27" s="450"/>
    </row>
    <row r="28" spans="2:12" ht="15.75" customHeight="1" thickBot="1" x14ac:dyDescent="0.3">
      <c r="B28" s="408"/>
      <c r="C28" s="408"/>
      <c r="D28" s="729" t="s">
        <v>262</v>
      </c>
      <c r="E28" s="730"/>
      <c r="F28" s="730"/>
      <c r="G28" s="730"/>
      <c r="H28" s="464"/>
      <c r="I28" s="465">
        <v>0</v>
      </c>
      <c r="J28" s="458">
        <v>0</v>
      </c>
      <c r="K28" s="462">
        <f>I28*J28</f>
        <v>0</v>
      </c>
      <c r="L28" s="450"/>
    </row>
    <row r="29" spans="2:12" ht="15.75" customHeight="1" thickBot="1" x14ac:dyDescent="0.3">
      <c r="B29" s="408"/>
      <c r="C29" s="409"/>
      <c r="D29" s="731" t="s">
        <v>269</v>
      </c>
      <c r="E29" s="732"/>
      <c r="F29" s="732"/>
      <c r="G29" s="732"/>
      <c r="H29" s="732"/>
      <c r="I29" s="733"/>
      <c r="J29" s="733"/>
      <c r="K29" s="466">
        <f>SUM(K24:K28)</f>
        <v>0</v>
      </c>
      <c r="L29" s="450"/>
    </row>
    <row r="30" spans="2:12" ht="15.75" customHeight="1" thickBot="1" x14ac:dyDescent="0.3">
      <c r="B30" s="408"/>
      <c r="C30" s="409"/>
      <c r="D30" s="734" t="s">
        <v>270</v>
      </c>
      <c r="E30" s="735"/>
      <c r="F30" s="735"/>
      <c r="G30" s="735"/>
      <c r="H30" s="736"/>
      <c r="I30" s="737"/>
      <c r="J30" s="737"/>
      <c r="K30" s="467">
        <f>K22+K29</f>
        <v>0</v>
      </c>
      <c r="L30" s="450"/>
    </row>
    <row r="31" spans="2:12" ht="15.75" customHeight="1" thickBot="1" x14ac:dyDescent="0.35">
      <c r="B31" s="408"/>
      <c r="C31" s="408"/>
      <c r="D31" s="399"/>
      <c r="E31" s="399"/>
      <c r="F31" s="399"/>
      <c r="G31" s="399"/>
      <c r="H31" s="399"/>
    </row>
    <row r="32" spans="2:12" ht="15.75" customHeight="1" thickBot="1" x14ac:dyDescent="0.35">
      <c r="B32" s="408"/>
      <c r="C32" s="408"/>
      <c r="D32" s="738" t="s">
        <v>271</v>
      </c>
      <c r="E32" s="739"/>
      <c r="F32" s="739"/>
      <c r="G32" s="739"/>
      <c r="H32" s="739"/>
      <c r="I32" s="468" t="s">
        <v>258</v>
      </c>
      <c r="K32"/>
    </row>
    <row r="33" spans="2:15" ht="15.75" customHeight="1" thickBot="1" x14ac:dyDescent="0.35">
      <c r="B33" s="469">
        <v>1582</v>
      </c>
      <c r="C33" s="470">
        <v>1545</v>
      </c>
      <c r="D33" s="740" t="s">
        <v>272</v>
      </c>
      <c r="E33" s="741"/>
      <c r="F33" s="741"/>
      <c r="G33" s="741"/>
      <c r="H33" s="730"/>
      <c r="I33" s="471">
        <v>1545</v>
      </c>
      <c r="K33"/>
    </row>
    <row r="34" spans="2:15" ht="15.75" customHeight="1" thickBot="1" x14ac:dyDescent="0.35">
      <c r="B34" s="472">
        <v>0.2</v>
      </c>
      <c r="C34" s="472">
        <v>0.35</v>
      </c>
      <c r="D34" s="742" t="s">
        <v>273</v>
      </c>
      <c r="E34" s="743"/>
      <c r="F34" s="743"/>
      <c r="G34" s="743"/>
      <c r="H34" s="473">
        <f>IF(($K$30/$I$33)&gt;$C$34,$C$34,IF(($K$30/$I$33)&lt;$B$34,$B$34,($K$30/$I$33)))</f>
        <v>0.2</v>
      </c>
      <c r="I34" s="462">
        <f>-H34*I33</f>
        <v>-309</v>
      </c>
      <c r="K34"/>
      <c r="L34" s="420"/>
    </row>
    <row r="35" spans="2:15" ht="15.75" customHeight="1" thickBot="1" x14ac:dyDescent="0.3">
      <c r="B35" s="474"/>
      <c r="C35" s="474"/>
      <c r="D35" s="731" t="s">
        <v>274</v>
      </c>
      <c r="E35" s="732"/>
      <c r="F35" s="732"/>
      <c r="G35" s="732"/>
      <c r="H35" s="744"/>
      <c r="I35" s="475">
        <f>SUM(I33:I34)</f>
        <v>1236</v>
      </c>
      <c r="K35" s="450"/>
    </row>
    <row r="36" spans="2:15" ht="15.75" customHeight="1" thickBot="1" x14ac:dyDescent="0.35">
      <c r="B36" s="408"/>
      <c r="C36" s="408"/>
      <c r="D36" s="476"/>
      <c r="E36" s="476"/>
      <c r="F36" s="476"/>
      <c r="G36" s="476"/>
      <c r="H36" s="476"/>
      <c r="I36" s="476"/>
      <c r="J36" s="476"/>
      <c r="K36" s="476"/>
      <c r="L36" s="450"/>
    </row>
    <row r="37" spans="2:15" ht="15.75" customHeight="1" thickBot="1" x14ac:dyDescent="0.35">
      <c r="B37" s="408"/>
      <c r="C37" s="408"/>
      <c r="D37" s="722" t="s">
        <v>275</v>
      </c>
      <c r="E37" s="722"/>
      <c r="F37" s="722"/>
      <c r="G37" s="722"/>
      <c r="H37" s="722"/>
      <c r="I37" s="722"/>
      <c r="J37" s="722"/>
      <c r="K37" s="723"/>
      <c r="L37" s="450"/>
    </row>
    <row r="38" spans="2:15" ht="30.75" customHeight="1" x14ac:dyDescent="0.25">
      <c r="B38" s="408"/>
      <c r="C38" s="408"/>
      <c r="D38" s="745" t="s">
        <v>242</v>
      </c>
      <c r="E38" s="746"/>
      <c r="F38" s="746"/>
      <c r="G38" s="746"/>
      <c r="H38" s="747"/>
      <c r="I38" s="477" t="s">
        <v>243</v>
      </c>
      <c r="J38" s="478" t="s">
        <v>244</v>
      </c>
      <c r="K38" s="479" t="s">
        <v>245</v>
      </c>
      <c r="L38" s="450"/>
    </row>
    <row r="39" spans="2:15" ht="14.4" thickBot="1" x14ac:dyDescent="0.3">
      <c r="B39" s="408"/>
      <c r="C39" s="408"/>
      <c r="D39" s="726" t="s">
        <v>276</v>
      </c>
      <c r="E39" s="727"/>
      <c r="F39" s="727"/>
      <c r="G39" s="727"/>
      <c r="H39" s="728"/>
      <c r="I39" s="480">
        <f>I14</f>
        <v>0</v>
      </c>
      <c r="J39" s="481">
        <f>J14</f>
        <v>0</v>
      </c>
      <c r="K39" s="482">
        <f>K14</f>
        <v>0</v>
      </c>
      <c r="L39" s="450"/>
    </row>
    <row r="40" spans="2:15" ht="14.4" thickBot="1" x14ac:dyDescent="0.3">
      <c r="B40" s="472">
        <v>1</v>
      </c>
      <c r="C40" s="472">
        <v>1</v>
      </c>
      <c r="D40" s="714" t="s">
        <v>312</v>
      </c>
      <c r="E40" s="715"/>
      <c r="F40" s="715"/>
      <c r="G40" s="715"/>
      <c r="H40" s="716"/>
      <c r="I40" s="483">
        <v>1</v>
      </c>
      <c r="J40" s="484">
        <v>1</v>
      </c>
      <c r="K40" s="485">
        <v>1</v>
      </c>
      <c r="L40" s="450"/>
    </row>
    <row r="41" spans="2:15" ht="15" thickTop="1" thickBot="1" x14ac:dyDescent="0.3">
      <c r="B41" s="408"/>
      <c r="C41" s="408"/>
      <c r="D41" s="717" t="s">
        <v>277</v>
      </c>
      <c r="E41" s="718"/>
      <c r="F41" s="718"/>
      <c r="G41" s="718"/>
      <c r="H41" s="719"/>
      <c r="I41" s="486">
        <f>$I$35</f>
        <v>1236</v>
      </c>
      <c r="J41" s="487">
        <f t="shared" ref="J41:K41" si="5">$I$35</f>
        <v>1236</v>
      </c>
      <c r="K41" s="488">
        <f t="shared" si="5"/>
        <v>1236</v>
      </c>
      <c r="L41" s="450"/>
    </row>
    <row r="42" spans="2:15" ht="15.75" customHeight="1" thickTop="1" thickBot="1" x14ac:dyDescent="0.3">
      <c r="B42" s="489"/>
      <c r="C42" s="489"/>
      <c r="D42" s="720" t="s">
        <v>278</v>
      </c>
      <c r="E42" s="720"/>
      <c r="F42" s="720"/>
      <c r="G42" s="720"/>
      <c r="H42" s="720"/>
      <c r="I42" s="490">
        <f>ROUND(I39/I40/I41,2)</f>
        <v>0</v>
      </c>
      <c r="J42" s="491">
        <f t="shared" ref="J42:K42" si="6">ROUND(J39/J40/J41,2)</f>
        <v>0</v>
      </c>
      <c r="K42" s="492">
        <f t="shared" si="6"/>
        <v>0</v>
      </c>
      <c r="L42" s="450"/>
    </row>
    <row r="43" spans="2:15" ht="14.4" thickBot="1" x14ac:dyDescent="0.35">
      <c r="I43" s="493"/>
      <c r="J43" s="493"/>
      <c r="L43" s="450"/>
      <c r="O43" s="494"/>
    </row>
    <row r="44" spans="2:15" ht="14.4" thickBot="1" x14ac:dyDescent="0.35">
      <c r="D44" s="721" t="s">
        <v>279</v>
      </c>
      <c r="E44" s="722"/>
      <c r="F44" s="722"/>
      <c r="G44" s="722"/>
      <c r="H44" s="722"/>
      <c r="I44" s="722"/>
      <c r="J44" s="722"/>
      <c r="K44" s="723"/>
      <c r="L44" s="450"/>
      <c r="O44" s="494"/>
    </row>
    <row r="45" spans="2:15" ht="28.2" thickBot="1" x14ac:dyDescent="0.3">
      <c r="D45" s="724" t="s">
        <v>242</v>
      </c>
      <c r="E45" s="725"/>
      <c r="F45" s="725"/>
      <c r="G45" s="725" t="s">
        <v>242</v>
      </c>
      <c r="H45" s="725"/>
      <c r="I45" s="405" t="s">
        <v>243</v>
      </c>
      <c r="J45" s="406" t="s">
        <v>244</v>
      </c>
      <c r="K45" s="407" t="s">
        <v>245</v>
      </c>
      <c r="L45" s="450"/>
      <c r="O45" s="494"/>
    </row>
    <row r="46" spans="2:15" x14ac:dyDescent="0.25">
      <c r="D46" s="495" t="s">
        <v>280</v>
      </c>
      <c r="E46" s="496"/>
      <c r="F46" s="497">
        <v>0.65</v>
      </c>
      <c r="G46" s="496" t="s">
        <v>281</v>
      </c>
      <c r="H46" s="498"/>
      <c r="I46" s="499">
        <f>$I$42*F46</f>
        <v>0</v>
      </c>
      <c r="J46" s="500">
        <f>$J$42*F46</f>
        <v>0</v>
      </c>
      <c r="K46" s="501">
        <f>$K$42*F46</f>
        <v>0</v>
      </c>
    </row>
    <row r="47" spans="2:15" x14ac:dyDescent="0.25">
      <c r="D47" s="502" t="s">
        <v>282</v>
      </c>
      <c r="E47" s="503"/>
      <c r="F47" s="504">
        <v>0.45</v>
      </c>
      <c r="G47" s="503" t="s">
        <v>281</v>
      </c>
      <c r="H47" s="505"/>
      <c r="I47" s="506">
        <f>$I$42*F47</f>
        <v>0</v>
      </c>
      <c r="J47" s="507">
        <f>$J$42*F47</f>
        <v>0</v>
      </c>
      <c r="K47" s="508">
        <f>$K$42*F47</f>
        <v>0</v>
      </c>
    </row>
    <row r="48" spans="2:15" x14ac:dyDescent="0.25">
      <c r="D48" s="502" t="s">
        <v>283</v>
      </c>
      <c r="E48" s="503"/>
      <c r="F48" s="504">
        <v>0.35</v>
      </c>
      <c r="G48" s="503" t="s">
        <v>281</v>
      </c>
      <c r="H48" s="505"/>
      <c r="I48" s="506">
        <f>$I$42*F48</f>
        <v>0</v>
      </c>
      <c r="J48" s="507">
        <f>$J$42*F48</f>
        <v>0</v>
      </c>
      <c r="K48" s="508">
        <f>$K$42*F48</f>
        <v>0</v>
      </c>
    </row>
    <row r="49" spans="2:11" ht="14.4" thickBot="1" x14ac:dyDescent="0.3">
      <c r="D49" s="509" t="s">
        <v>284</v>
      </c>
      <c r="E49" s="510"/>
      <c r="F49" s="511">
        <v>0.3</v>
      </c>
      <c r="G49" s="510" t="s">
        <v>281</v>
      </c>
      <c r="H49" s="512"/>
      <c r="I49" s="513">
        <f>$I$42*F49</f>
        <v>0</v>
      </c>
      <c r="J49" s="514">
        <f>$J$42*F49</f>
        <v>0</v>
      </c>
      <c r="K49" s="515">
        <f>$K$42*F49</f>
        <v>0</v>
      </c>
    </row>
    <row r="52" spans="2:11" x14ac:dyDescent="0.25">
      <c r="C52" s="516" t="s">
        <v>311</v>
      </c>
      <c r="D52" s="516"/>
      <c r="E52" s="516"/>
      <c r="F52" s="516"/>
      <c r="G52" s="516"/>
      <c r="H52" s="85"/>
    </row>
    <row r="53" spans="2:11" x14ac:dyDescent="0.25">
      <c r="C53" s="517" t="s">
        <v>303</v>
      </c>
      <c r="D53" s="517"/>
      <c r="E53" s="517"/>
      <c r="F53" s="517"/>
      <c r="G53" s="517"/>
      <c r="H53" s="85"/>
    </row>
    <row r="54" spans="2:11" x14ac:dyDescent="0.25">
      <c r="B54" s="518"/>
      <c r="C54" s="85"/>
      <c r="D54" s="85"/>
      <c r="E54" s="85"/>
      <c r="F54" s="85"/>
      <c r="G54" s="85"/>
      <c r="H54" s="85"/>
    </row>
    <row r="55" spans="2:11" x14ac:dyDescent="0.25">
      <c r="C55" s="85"/>
      <c r="D55" s="85"/>
      <c r="E55" s="85"/>
      <c r="F55" s="85"/>
      <c r="G55" s="85"/>
      <c r="K55" s="519"/>
    </row>
  </sheetData>
  <mergeCells count="41">
    <mergeCell ref="D16:K16"/>
    <mergeCell ref="B1:C2"/>
    <mergeCell ref="D3:K3"/>
    <mergeCell ref="D4:H4"/>
    <mergeCell ref="D5:K5"/>
    <mergeCell ref="D6:H6"/>
    <mergeCell ref="D7:F7"/>
    <mergeCell ref="D9:H9"/>
    <mergeCell ref="D11:G11"/>
    <mergeCell ref="D12:H12"/>
    <mergeCell ref="D13:F13"/>
    <mergeCell ref="D14:H14"/>
    <mergeCell ref="D27:H27"/>
    <mergeCell ref="D17:H17"/>
    <mergeCell ref="D18:H18"/>
    <mergeCell ref="D19:H19"/>
    <mergeCell ref="D20:H20"/>
    <mergeCell ref="D21:H21"/>
    <mergeCell ref="D22:H22"/>
    <mergeCell ref="I22:J22"/>
    <mergeCell ref="D23:H23"/>
    <mergeCell ref="D24:H24"/>
    <mergeCell ref="D25:H25"/>
    <mergeCell ref="D26:H26"/>
    <mergeCell ref="D39:H39"/>
    <mergeCell ref="D28:G28"/>
    <mergeCell ref="D29:H29"/>
    <mergeCell ref="I29:J29"/>
    <mergeCell ref="D30:H30"/>
    <mergeCell ref="I30:J30"/>
    <mergeCell ref="D32:H32"/>
    <mergeCell ref="D33:H33"/>
    <mergeCell ref="D34:G34"/>
    <mergeCell ref="D35:H35"/>
    <mergeCell ref="D37:K37"/>
    <mergeCell ref="D38:H38"/>
    <mergeCell ref="D40:H40"/>
    <mergeCell ref="D41:H41"/>
    <mergeCell ref="D42:H42"/>
    <mergeCell ref="D44:K44"/>
    <mergeCell ref="D45:H45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8FC5595891C5459682E1C6E04E7595" ma:contentTypeVersion="8" ma:contentTypeDescription="Ein neues Dokument erstellen." ma:contentTypeScope="" ma:versionID="acb0c4f0f8145fffe868a09719f7039d">
  <xsd:schema xmlns:xsd="http://www.w3.org/2001/XMLSchema" xmlns:xs="http://www.w3.org/2001/XMLSchema" xmlns:p="http://schemas.microsoft.com/office/2006/metadata/properties" xmlns:ns3="7b303672-27f7-4e80-8605-eee79a06841e" targetNamespace="http://schemas.microsoft.com/office/2006/metadata/properties" ma:root="true" ma:fieldsID="9a5a821384c70c88a2b128443df5b9e5" ns3:_="">
    <xsd:import namespace="7b303672-27f7-4e80-8605-eee79a0684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303672-27f7-4e80-8605-eee79a0684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612BFE-A60D-404D-9EB0-F1E5499E78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303672-27f7-4e80-8605-eee79a068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253449-D662-4D3C-B26E-FDEAF17CD4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9B9332-531D-4E2F-B7C1-874CF92D4D05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7b303672-27f7-4e80-8605-eee79a06841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Stammdaten und Forderung</vt:lpstr>
      <vt:lpstr>Personalmenge Fördergruppe</vt:lpstr>
      <vt:lpstr>Leistungspauschale Fördergruppe</vt:lpstr>
      <vt:lpstr>Personal- und Sachkosten</vt:lpstr>
      <vt:lpstr>Personalbandbreiten</vt:lpstr>
      <vt:lpstr>FLS losgelöst v. Basismodul</vt:lpstr>
      <vt:lpstr>'FLS losgelöst v. Basismodul'!Druckbereich</vt:lpstr>
      <vt:lpstr>'Personal- und Sachkosten'!Druckbereich</vt:lpstr>
      <vt:lpstr>'Personalmenge Fördergruppe'!Druckbereich</vt:lpstr>
      <vt:lpstr>'Personal- und Sachkosten'!Drucktitel</vt:lpstr>
    </vt:vector>
  </TitlesOfParts>
  <Manager/>
  <Company>Fabian Reineke;Diakonisches Werk Baden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freineke@diakonie-baden.de</dc:creator>
  <cp:keywords/>
  <dc:description/>
  <cp:lastModifiedBy>Pezina, Ingo</cp:lastModifiedBy>
  <cp:revision/>
  <cp:lastPrinted>2021-02-10T08:26:16Z</cp:lastPrinted>
  <dcterms:created xsi:type="dcterms:W3CDTF">2020-08-04T12:31:14Z</dcterms:created>
  <dcterms:modified xsi:type="dcterms:W3CDTF">2021-04-13T15:13:23Z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0x010100888FC5595891C5459682E1C6E04E7595</vt:lpwstr>
  </property>
</Properties>
</file>