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showInkAnnotation="0" defaultThemeVersion="124226"/>
  <mc:AlternateContent xmlns:mc="http://schemas.openxmlformats.org/markup-compatibility/2006">
    <mc:Choice Requires="x15">
      <x15ac:absPath xmlns:x15ac="http://schemas.microsoft.com/office/spreadsheetml/2010/11/ac" url="H:\Finanzen\Zuschüsse\000 Zuschussverfahren\Behindertenhilfe\BTHG\BTHG-Projektgruppe LIGA\Regelbedarf\"/>
    </mc:Choice>
  </mc:AlternateContent>
  <xr:revisionPtr revIDLastSave="0" documentId="13_ncr:1_{D53D53B0-F3B6-48BB-862C-E28684F83DE5}" xr6:coauthVersionLast="45" xr6:coauthVersionMax="45" xr10:uidLastSave="{00000000-0000-0000-0000-000000000000}"/>
  <bookViews>
    <workbookView xWindow="640" yWindow="760" windowWidth="18560" windowHeight="9470" tabRatio="742" xr2:uid="{00000000-000D-0000-FFFF-FFFF00000000}"/>
  </bookViews>
  <sheets>
    <sheet name="Stammdaten" sheetId="2" r:id="rId1"/>
    <sheet name="Kostenzuordnung" sheetId="4" r:id="rId2"/>
    <sheet name="Ermittlung pro Bewohner" sheetId="5" r:id="rId3"/>
    <sheet name="Nachrichtl. Aufteilung Kosten" sheetId="10" r:id="rId4"/>
    <sheet name="Nachrichtl. Barmittel" sheetId="8" r:id="rId5"/>
    <sheet name="Nachrichtl. Gütergruppen RBS2" sheetId="9" r:id="rId6"/>
    <sheet name="Info Regelbedarfs-Katalog" sheetId="7" r:id="rId7"/>
    <sheet name="Dropdown-Werte" sheetId="3" r:id="rId8"/>
  </sheets>
  <externalReferences>
    <externalReference r:id="rId9"/>
  </externalReferences>
  <definedNames>
    <definedName name="_xlnm.Print_Area" localSheetId="2">'Ermittlung pro Bewohner'!$A$1:$E$52</definedName>
    <definedName name="_xlnm.Print_Area" localSheetId="1">Kostenzuordnung!$A$1:$K$205</definedName>
    <definedName name="_xlnm.Print_Area" localSheetId="3">'Nachrichtl. Aufteilung Kosten'!$A$1:$R$40</definedName>
    <definedName name="Kostenzuordnung" localSheetId="3">'[1]Dropdown-Werte'!$A$2:$A$6</definedName>
    <definedName name="Kostenzuordnung">'Dropdown-Werte'!$A$2:$A$6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7" i="10" l="1"/>
  <c r="N23" i="4" l="1"/>
  <c r="A4" i="10" l="1"/>
  <c r="O203" i="4" l="1"/>
  <c r="N203" i="4"/>
  <c r="O202" i="4"/>
  <c r="N202" i="4"/>
  <c r="O201" i="4"/>
  <c r="N201" i="4"/>
  <c r="O200" i="4"/>
  <c r="N200" i="4"/>
  <c r="O199" i="4"/>
  <c r="N199" i="4"/>
  <c r="O197" i="4"/>
  <c r="N197" i="4"/>
  <c r="O196" i="4"/>
  <c r="N196" i="4"/>
  <c r="O195" i="4"/>
  <c r="N195" i="4"/>
  <c r="O194" i="4"/>
  <c r="N194" i="4"/>
  <c r="O192" i="4"/>
  <c r="N192" i="4"/>
  <c r="O191" i="4"/>
  <c r="N191" i="4"/>
  <c r="O190" i="4"/>
  <c r="N190" i="4"/>
  <c r="O189" i="4"/>
  <c r="N189" i="4"/>
  <c r="O188" i="4"/>
  <c r="N188" i="4"/>
  <c r="O187" i="4"/>
  <c r="N187" i="4"/>
  <c r="O186" i="4"/>
  <c r="N186" i="4"/>
  <c r="O185" i="4"/>
  <c r="N185" i="4"/>
  <c r="O184" i="4"/>
  <c r="N184" i="4"/>
  <c r="O183" i="4"/>
  <c r="N183" i="4"/>
  <c r="O182" i="4"/>
  <c r="N182" i="4"/>
  <c r="O181" i="4"/>
  <c r="N181" i="4"/>
  <c r="O180" i="4"/>
  <c r="N180" i="4"/>
  <c r="O179" i="4"/>
  <c r="N179" i="4"/>
  <c r="O178" i="4"/>
  <c r="N178" i="4"/>
  <c r="O177" i="4"/>
  <c r="N177" i="4"/>
  <c r="O176" i="4"/>
  <c r="N176" i="4"/>
  <c r="O175" i="4"/>
  <c r="N175" i="4"/>
  <c r="O174" i="4"/>
  <c r="N174" i="4"/>
  <c r="O173" i="4"/>
  <c r="N173" i="4"/>
  <c r="O172" i="4"/>
  <c r="N172" i="4"/>
  <c r="O171" i="4"/>
  <c r="N171" i="4"/>
  <c r="O170" i="4"/>
  <c r="N170" i="4"/>
  <c r="O169" i="4"/>
  <c r="N169" i="4"/>
  <c r="O168" i="4"/>
  <c r="N168" i="4"/>
  <c r="O167" i="4"/>
  <c r="N167" i="4"/>
  <c r="O166" i="4"/>
  <c r="N166" i="4"/>
  <c r="O165" i="4"/>
  <c r="N165" i="4"/>
  <c r="O164" i="4"/>
  <c r="N164" i="4"/>
  <c r="O162" i="4"/>
  <c r="N162" i="4"/>
  <c r="O161" i="4"/>
  <c r="N161" i="4"/>
  <c r="O160" i="4"/>
  <c r="N160" i="4"/>
  <c r="O159" i="4"/>
  <c r="N159" i="4"/>
  <c r="O158" i="4"/>
  <c r="N158" i="4"/>
  <c r="O157" i="4"/>
  <c r="N157" i="4"/>
  <c r="O156" i="4"/>
  <c r="N156" i="4"/>
  <c r="O155" i="4"/>
  <c r="N155" i="4"/>
  <c r="O154" i="4"/>
  <c r="N154" i="4"/>
  <c r="O152" i="4"/>
  <c r="N152" i="4"/>
  <c r="O151" i="4"/>
  <c r="N151" i="4"/>
  <c r="O150" i="4"/>
  <c r="N150" i="4"/>
  <c r="O149" i="4"/>
  <c r="N149" i="4"/>
  <c r="O148" i="4"/>
  <c r="N148" i="4"/>
  <c r="O147" i="4"/>
  <c r="N147" i="4"/>
  <c r="O145" i="4"/>
  <c r="N145" i="4"/>
  <c r="O144" i="4"/>
  <c r="N144" i="4"/>
  <c r="O143" i="4"/>
  <c r="N143" i="4"/>
  <c r="O142" i="4"/>
  <c r="N142" i="4"/>
  <c r="O141" i="4"/>
  <c r="N141" i="4"/>
  <c r="O140" i="4"/>
  <c r="N140" i="4"/>
  <c r="O139" i="4"/>
  <c r="N139" i="4"/>
  <c r="O138" i="4"/>
  <c r="N138" i="4"/>
  <c r="O136" i="4"/>
  <c r="N136" i="4"/>
  <c r="O135" i="4"/>
  <c r="N135" i="4"/>
  <c r="O134" i="4"/>
  <c r="N134" i="4"/>
  <c r="O133" i="4"/>
  <c r="N133" i="4"/>
  <c r="O132" i="4"/>
  <c r="N132" i="4"/>
  <c r="O131" i="4"/>
  <c r="N131" i="4"/>
  <c r="O130" i="4"/>
  <c r="N130" i="4"/>
  <c r="O129" i="4"/>
  <c r="N129" i="4"/>
  <c r="O128" i="4"/>
  <c r="N128" i="4"/>
  <c r="O127" i="4"/>
  <c r="N127" i="4"/>
  <c r="O126" i="4"/>
  <c r="N126" i="4"/>
  <c r="O125" i="4"/>
  <c r="N125" i="4"/>
  <c r="O123" i="4"/>
  <c r="N123" i="4"/>
  <c r="O122" i="4"/>
  <c r="N122" i="4"/>
  <c r="O121" i="4"/>
  <c r="N121" i="4"/>
  <c r="O120" i="4"/>
  <c r="N120" i="4"/>
  <c r="O119" i="4"/>
  <c r="N119" i="4"/>
  <c r="O118" i="4"/>
  <c r="N118" i="4"/>
  <c r="O117" i="4"/>
  <c r="N117" i="4"/>
  <c r="O116" i="4"/>
  <c r="N116" i="4"/>
  <c r="O115" i="4"/>
  <c r="N115" i="4"/>
  <c r="O114" i="4"/>
  <c r="N114" i="4"/>
  <c r="O113" i="4"/>
  <c r="N113" i="4"/>
  <c r="O112" i="4"/>
  <c r="N112" i="4"/>
  <c r="O111" i="4"/>
  <c r="N111" i="4"/>
  <c r="O110" i="4"/>
  <c r="N110" i="4"/>
  <c r="O109" i="4"/>
  <c r="N109" i="4"/>
  <c r="O107" i="4"/>
  <c r="N107" i="4"/>
  <c r="O106" i="4"/>
  <c r="N106" i="4"/>
  <c r="O105" i="4"/>
  <c r="N105" i="4"/>
  <c r="O104" i="4"/>
  <c r="N104" i="4"/>
  <c r="O103" i="4"/>
  <c r="N103" i="4"/>
  <c r="O102" i="4"/>
  <c r="N102" i="4"/>
  <c r="O101" i="4"/>
  <c r="N101" i="4"/>
  <c r="O99" i="4"/>
  <c r="N99" i="4"/>
  <c r="O98" i="4"/>
  <c r="N98" i="4"/>
  <c r="O97" i="4"/>
  <c r="N97" i="4"/>
  <c r="O96" i="4"/>
  <c r="N96" i="4"/>
  <c r="O95" i="4"/>
  <c r="N95" i="4"/>
  <c r="O94" i="4"/>
  <c r="N94" i="4"/>
  <c r="O93" i="4"/>
  <c r="N93" i="4"/>
  <c r="O92" i="4"/>
  <c r="N92" i="4"/>
  <c r="O91" i="4"/>
  <c r="N91" i="4"/>
  <c r="O90" i="4"/>
  <c r="N90" i="4"/>
  <c r="O89" i="4"/>
  <c r="N89" i="4"/>
  <c r="O88" i="4"/>
  <c r="N88" i="4"/>
  <c r="O87" i="4"/>
  <c r="N87" i="4"/>
  <c r="O86" i="4"/>
  <c r="N86" i="4"/>
  <c r="O85" i="4"/>
  <c r="N85" i="4"/>
  <c r="O84" i="4"/>
  <c r="N84" i="4"/>
  <c r="O83" i="4"/>
  <c r="N83" i="4"/>
  <c r="O81" i="4"/>
  <c r="N81" i="4"/>
  <c r="O80" i="4"/>
  <c r="N80" i="4"/>
  <c r="O79" i="4"/>
  <c r="N79" i="4"/>
  <c r="O78" i="4"/>
  <c r="N78" i="4"/>
  <c r="O77" i="4"/>
  <c r="N77" i="4"/>
  <c r="O76" i="4"/>
  <c r="N76" i="4"/>
  <c r="O75" i="4"/>
  <c r="N75" i="4"/>
  <c r="O74" i="4"/>
  <c r="N74" i="4"/>
  <c r="O73" i="4"/>
  <c r="N73" i="4"/>
  <c r="O72" i="4"/>
  <c r="N72" i="4"/>
  <c r="O71" i="4"/>
  <c r="N71" i="4"/>
  <c r="O70" i="4"/>
  <c r="N70" i="4"/>
  <c r="O69" i="4"/>
  <c r="N69" i="4"/>
  <c r="O68" i="4"/>
  <c r="N68" i="4"/>
  <c r="O67" i="4"/>
  <c r="N67" i="4"/>
  <c r="O65" i="4"/>
  <c r="N65" i="4"/>
  <c r="O64" i="4"/>
  <c r="N64" i="4"/>
  <c r="O63" i="4"/>
  <c r="N63" i="4"/>
  <c r="O62" i="4"/>
  <c r="N62" i="4"/>
  <c r="O61" i="4"/>
  <c r="N61" i="4"/>
  <c r="O60" i="4"/>
  <c r="N60" i="4"/>
  <c r="O59" i="4"/>
  <c r="N59" i="4"/>
  <c r="O57" i="4"/>
  <c r="N57" i="4"/>
  <c r="O56" i="4"/>
  <c r="N56" i="4"/>
  <c r="O55" i="4"/>
  <c r="N55" i="4"/>
  <c r="O54" i="4"/>
  <c r="N54" i="4"/>
  <c r="O53" i="4"/>
  <c r="N53" i="4"/>
  <c r="O52" i="4"/>
  <c r="N52" i="4"/>
  <c r="O51" i="4"/>
  <c r="N51" i="4"/>
  <c r="O50" i="4"/>
  <c r="N50" i="4"/>
  <c r="O49" i="4"/>
  <c r="N49" i="4"/>
  <c r="O48" i="4"/>
  <c r="N48" i="4"/>
  <c r="O47" i="4"/>
  <c r="N47" i="4"/>
  <c r="O46" i="4"/>
  <c r="N46" i="4"/>
  <c r="O45" i="4"/>
  <c r="N45" i="4"/>
  <c r="O44" i="4"/>
  <c r="N44" i="4"/>
  <c r="O43" i="4"/>
  <c r="N43" i="4"/>
  <c r="O42" i="4"/>
  <c r="N42" i="4"/>
  <c r="O41" i="4"/>
  <c r="N41" i="4"/>
  <c r="O40" i="4"/>
  <c r="N40" i="4"/>
  <c r="O39" i="4"/>
  <c r="N39" i="4"/>
  <c r="O38" i="4"/>
  <c r="N38" i="4"/>
  <c r="O36" i="4"/>
  <c r="N36" i="4"/>
  <c r="O35" i="4"/>
  <c r="N35" i="4"/>
  <c r="O33" i="4"/>
  <c r="N33" i="4"/>
  <c r="O32" i="4"/>
  <c r="N32" i="4"/>
  <c r="O31" i="4"/>
  <c r="N31" i="4"/>
  <c r="O30" i="4"/>
  <c r="N30" i="4"/>
  <c r="O29" i="4"/>
  <c r="N29" i="4"/>
  <c r="O28" i="4"/>
  <c r="N28" i="4"/>
  <c r="O23" i="4"/>
  <c r="N24" i="4"/>
  <c r="O24" i="4"/>
  <c r="N25" i="4"/>
  <c r="O25" i="4"/>
  <c r="O22" i="4"/>
  <c r="M19" i="4" s="1"/>
  <c r="N22" i="4"/>
  <c r="L19" i="4" s="1"/>
  <c r="A2" i="10"/>
  <c r="M198" i="4"/>
  <c r="L198" i="4"/>
  <c r="M193" i="4"/>
  <c r="L193" i="4"/>
  <c r="M163" i="4"/>
  <c r="L163" i="4"/>
  <c r="M153" i="4"/>
  <c r="L153" i="4"/>
  <c r="M146" i="4"/>
  <c r="L146" i="4"/>
  <c r="M137" i="4"/>
  <c r="L137" i="4"/>
  <c r="M124" i="4"/>
  <c r="L124" i="4"/>
  <c r="M108" i="4"/>
  <c r="L108" i="4"/>
  <c r="M100" i="4"/>
  <c r="L100" i="4"/>
  <c r="M82" i="4"/>
  <c r="L82" i="4"/>
  <c r="M66" i="4"/>
  <c r="L66" i="4"/>
  <c r="M58" i="4"/>
  <c r="L58" i="4"/>
  <c r="M37" i="4"/>
  <c r="L37" i="4"/>
  <c r="M26" i="4"/>
  <c r="L26" i="4"/>
  <c r="J11" i="5" l="1"/>
  <c r="Y50" i="5" l="1"/>
  <c r="J25" i="5" l="1"/>
  <c r="J21" i="5"/>
  <c r="J29" i="5"/>
  <c r="J33" i="5"/>
  <c r="J37" i="5"/>
  <c r="J41" i="5"/>
  <c r="Y41" i="5" s="1"/>
  <c r="J13" i="5"/>
  <c r="J45" i="5"/>
  <c r="J17" i="5"/>
  <c r="Y43" i="5"/>
  <c r="J14" i="5"/>
  <c r="J30" i="5"/>
  <c r="J38" i="5"/>
  <c r="Y44" i="5"/>
  <c r="J15" i="5"/>
  <c r="J23" i="5"/>
  <c r="J39" i="5"/>
  <c r="Y21" i="5"/>
  <c r="Y29" i="5"/>
  <c r="Y37" i="5"/>
  <c r="Y45" i="5"/>
  <c r="Y51" i="5"/>
  <c r="J22" i="5"/>
  <c r="J46" i="5"/>
  <c r="J31" i="5"/>
  <c r="Y31" i="5" s="1"/>
  <c r="J47" i="5"/>
  <c r="J16" i="5"/>
  <c r="Y16" i="5" s="1"/>
  <c r="J24" i="5"/>
  <c r="Y24" i="5" s="1"/>
  <c r="J32" i="5"/>
  <c r="Y32" i="5" s="1"/>
  <c r="J40" i="5"/>
  <c r="Y40" i="5" s="1"/>
  <c r="J48" i="5"/>
  <c r="Y14" i="5"/>
  <c r="Y22" i="5"/>
  <c r="Y30" i="5"/>
  <c r="Y38" i="5"/>
  <c r="Y46" i="5"/>
  <c r="J49" i="5"/>
  <c r="Y15" i="5"/>
  <c r="Y23" i="5"/>
  <c r="Y39" i="5"/>
  <c r="Y47" i="5"/>
  <c r="J18" i="5"/>
  <c r="Y18" i="5" s="1"/>
  <c r="J26" i="5"/>
  <c r="J34" i="5"/>
  <c r="J42" i="5"/>
  <c r="J50" i="5"/>
  <c r="Y48" i="5"/>
  <c r="J19" i="5"/>
  <c r="Y19" i="5" s="1"/>
  <c r="J27" i="5"/>
  <c r="Y27" i="5" s="1"/>
  <c r="J35" i="5"/>
  <c r="Y35" i="5" s="1"/>
  <c r="J43" i="5"/>
  <c r="J51" i="5"/>
  <c r="Y17" i="5"/>
  <c r="Y25" i="5"/>
  <c r="Y33" i="5"/>
  <c r="Y49" i="5"/>
  <c r="J12" i="5"/>
  <c r="J20" i="5"/>
  <c r="Y20" i="5" s="1"/>
  <c r="J28" i="5"/>
  <c r="Y28" i="5" s="1"/>
  <c r="J36" i="5"/>
  <c r="Y36" i="5" s="1"/>
  <c r="J44" i="5"/>
  <c r="Y26" i="5"/>
  <c r="Y34" i="5"/>
  <c r="Y42" i="5"/>
  <c r="Y12" i="5" l="1"/>
  <c r="Y13" i="5"/>
  <c r="D2" i="9"/>
  <c r="C13" i="9"/>
  <c r="C12" i="9"/>
  <c r="C11" i="9"/>
  <c r="C10" i="9"/>
  <c r="C9" i="9"/>
  <c r="C8" i="9"/>
  <c r="C7" i="9"/>
  <c r="C6" i="9"/>
  <c r="C5" i="9"/>
  <c r="C4" i="9"/>
  <c r="C3" i="9"/>
  <c r="D3" i="9" l="1"/>
  <c r="D6" i="9"/>
  <c r="B11" i="8" s="1"/>
  <c r="D7" i="9"/>
  <c r="D12" i="9"/>
  <c r="D8" i="9"/>
  <c r="D9" i="9"/>
  <c r="D10" i="9"/>
  <c r="D11" i="9"/>
  <c r="D4" i="9"/>
  <c r="D5" i="9"/>
  <c r="D13" i="9"/>
  <c r="H12" i="5" l="1"/>
  <c r="H15" i="5"/>
  <c r="J54" i="4"/>
  <c r="H54" i="4"/>
  <c r="F54" i="4"/>
  <c r="J31" i="4" l="1"/>
  <c r="H31" i="4"/>
  <c r="F31" i="4"/>
  <c r="E3" i="5" l="1"/>
  <c r="C2" i="8"/>
  <c r="K2" i="4"/>
  <c r="H83" i="4" l="1"/>
  <c r="F100" i="4" l="1"/>
  <c r="F77" i="4" l="1"/>
  <c r="F22" i="4"/>
  <c r="F23" i="4"/>
  <c r="F24" i="4"/>
  <c r="F25" i="4"/>
  <c r="F27" i="4"/>
  <c r="F28" i="4"/>
  <c r="F29" i="4"/>
  <c r="F30" i="4"/>
  <c r="F32" i="4"/>
  <c r="F33" i="4"/>
  <c r="F35" i="4"/>
  <c r="F36" i="4"/>
  <c r="F38" i="4"/>
  <c r="F39" i="4"/>
  <c r="F40" i="4"/>
  <c r="F41" i="4"/>
  <c r="F42" i="4"/>
  <c r="F43" i="4"/>
  <c r="F44" i="4"/>
  <c r="F45" i="4"/>
  <c r="F46" i="4"/>
  <c r="F47" i="4"/>
  <c r="F48" i="4"/>
  <c r="F49" i="4"/>
  <c r="F50" i="4"/>
  <c r="F51" i="4"/>
  <c r="F52" i="4"/>
  <c r="F53" i="4"/>
  <c r="F55" i="4"/>
  <c r="F56" i="4"/>
  <c r="F57" i="4"/>
  <c r="F59" i="4"/>
  <c r="F60" i="4"/>
  <c r="F61" i="4"/>
  <c r="F62" i="4"/>
  <c r="F63" i="4"/>
  <c r="F64" i="4"/>
  <c r="F65" i="4"/>
  <c r="F67" i="4"/>
  <c r="F68" i="4"/>
  <c r="F69" i="4"/>
  <c r="F70" i="4"/>
  <c r="F71" i="4"/>
  <c r="F72" i="4"/>
  <c r="F73" i="4"/>
  <c r="F74" i="4"/>
  <c r="F75" i="4"/>
  <c r="F76" i="4"/>
  <c r="F78" i="4"/>
  <c r="F79" i="4"/>
  <c r="F80" i="4"/>
  <c r="F81" i="4"/>
  <c r="F82" i="4"/>
  <c r="F83" i="4"/>
  <c r="F84" i="4"/>
  <c r="F85" i="4"/>
  <c r="F86" i="4"/>
  <c r="F87" i="4"/>
  <c r="F88" i="4"/>
  <c r="F89" i="4"/>
  <c r="F90" i="4"/>
  <c r="F91" i="4"/>
  <c r="F92" i="4"/>
  <c r="F93" i="4"/>
  <c r="F94" i="4"/>
  <c r="F95" i="4"/>
  <c r="F96" i="4"/>
  <c r="F97" i="4"/>
  <c r="F98" i="4"/>
  <c r="F99" i="4"/>
  <c r="F101" i="4"/>
  <c r="F102" i="4"/>
  <c r="F103" i="4"/>
  <c r="F104" i="4"/>
  <c r="F109" i="4"/>
  <c r="F110" i="4"/>
  <c r="F111" i="4"/>
  <c r="F112" i="4"/>
  <c r="F113" i="4"/>
  <c r="F114" i="4"/>
  <c r="F115" i="4"/>
  <c r="F116" i="4"/>
  <c r="F117" i="4"/>
  <c r="F118" i="4"/>
  <c r="F119" i="4"/>
  <c r="F120" i="4"/>
  <c r="F121" i="4"/>
  <c r="F122" i="4"/>
  <c r="F123" i="4"/>
  <c r="F125" i="4"/>
  <c r="F126" i="4"/>
  <c r="F127" i="4"/>
  <c r="F128" i="4"/>
  <c r="F129" i="4"/>
  <c r="F130" i="4"/>
  <c r="F133" i="4"/>
  <c r="F131" i="4"/>
  <c r="F132" i="4"/>
  <c r="F134" i="4"/>
  <c r="F135" i="4"/>
  <c r="F136" i="4"/>
  <c r="F138" i="4"/>
  <c r="F139" i="4"/>
  <c r="F140" i="4"/>
  <c r="F141" i="4"/>
  <c r="F142" i="4"/>
  <c r="F143" i="4"/>
  <c r="F144" i="4"/>
  <c r="F145" i="4"/>
  <c r="F147" i="4"/>
  <c r="F148" i="4"/>
  <c r="F149" i="4"/>
  <c r="F150" i="4"/>
  <c r="F151" i="4"/>
  <c r="F152" i="4"/>
  <c r="F154" i="4"/>
  <c r="F155" i="4"/>
  <c r="F156" i="4"/>
  <c r="F157" i="4"/>
  <c r="F158" i="4"/>
  <c r="F159" i="4"/>
  <c r="F160" i="4"/>
  <c r="F161" i="4"/>
  <c r="F162" i="4"/>
  <c r="F164" i="4"/>
  <c r="F165" i="4"/>
  <c r="F166" i="4"/>
  <c r="F167" i="4"/>
  <c r="F168" i="4"/>
  <c r="F169" i="4"/>
  <c r="F170" i="4"/>
  <c r="F171" i="4"/>
  <c r="F172" i="4"/>
  <c r="F173" i="4"/>
  <c r="F174" i="4"/>
  <c r="F175" i="4"/>
  <c r="F176" i="4"/>
  <c r="F177" i="4"/>
  <c r="F178" i="4"/>
  <c r="F179" i="4"/>
  <c r="F180" i="4"/>
  <c r="F181" i="4"/>
  <c r="F182" i="4"/>
  <c r="F183" i="4"/>
  <c r="F184" i="4"/>
  <c r="F185" i="4"/>
  <c r="F186" i="4"/>
  <c r="F187" i="4"/>
  <c r="F188" i="4"/>
  <c r="F189" i="4"/>
  <c r="F190" i="4"/>
  <c r="F191" i="4"/>
  <c r="F192" i="4"/>
  <c r="F194" i="4"/>
  <c r="F195" i="4"/>
  <c r="F196" i="4"/>
  <c r="F197" i="4"/>
  <c r="F199" i="4"/>
  <c r="F200" i="4"/>
  <c r="F201" i="4"/>
  <c r="K203" i="4" l="1"/>
  <c r="K201" i="4"/>
  <c r="J201" i="4"/>
  <c r="K200" i="4"/>
  <c r="J200" i="4"/>
  <c r="K199" i="4"/>
  <c r="J199" i="4"/>
  <c r="K197" i="4"/>
  <c r="J197" i="4"/>
  <c r="K196" i="4"/>
  <c r="K195" i="4"/>
  <c r="J195" i="4"/>
  <c r="K194" i="4"/>
  <c r="J194" i="4"/>
  <c r="K192" i="4"/>
  <c r="J192" i="4"/>
  <c r="K191" i="4"/>
  <c r="J191" i="4"/>
  <c r="K190" i="4"/>
  <c r="J190" i="4"/>
  <c r="K189" i="4"/>
  <c r="J189" i="4"/>
  <c r="K188" i="4"/>
  <c r="J188" i="4"/>
  <c r="K187" i="4"/>
  <c r="J187" i="4"/>
  <c r="K186" i="4"/>
  <c r="J186" i="4"/>
  <c r="K185" i="4"/>
  <c r="J185" i="4"/>
  <c r="K184" i="4"/>
  <c r="J184" i="4"/>
  <c r="K183" i="4"/>
  <c r="J183" i="4"/>
  <c r="K182" i="4"/>
  <c r="J182" i="4"/>
  <c r="K181" i="4"/>
  <c r="J181" i="4"/>
  <c r="K180" i="4"/>
  <c r="J180" i="4"/>
  <c r="K179" i="4"/>
  <c r="J179" i="4"/>
  <c r="K178" i="4"/>
  <c r="J178" i="4"/>
  <c r="K177" i="4"/>
  <c r="J177" i="4"/>
  <c r="K176" i="4"/>
  <c r="J176" i="4"/>
  <c r="K175" i="4"/>
  <c r="J175" i="4"/>
  <c r="K174" i="4"/>
  <c r="J174" i="4"/>
  <c r="K173" i="4"/>
  <c r="J173" i="4"/>
  <c r="K172" i="4"/>
  <c r="J172" i="4"/>
  <c r="K171" i="4"/>
  <c r="J171" i="4"/>
  <c r="K170" i="4"/>
  <c r="J170" i="4"/>
  <c r="K169" i="4"/>
  <c r="J169" i="4"/>
  <c r="K168" i="4"/>
  <c r="J168" i="4"/>
  <c r="K167" i="4"/>
  <c r="J167" i="4"/>
  <c r="K166" i="4"/>
  <c r="J166" i="4"/>
  <c r="K165" i="4"/>
  <c r="J165" i="4"/>
  <c r="K164" i="4"/>
  <c r="J164" i="4"/>
  <c r="K162" i="4"/>
  <c r="J162" i="4"/>
  <c r="K161" i="4"/>
  <c r="J161" i="4"/>
  <c r="K160" i="4"/>
  <c r="J160" i="4"/>
  <c r="K159" i="4"/>
  <c r="J159" i="4"/>
  <c r="K158" i="4"/>
  <c r="J158" i="4"/>
  <c r="K157" i="4"/>
  <c r="J157" i="4"/>
  <c r="K156" i="4"/>
  <c r="J156" i="4"/>
  <c r="K155" i="4"/>
  <c r="J155" i="4"/>
  <c r="K154" i="4"/>
  <c r="J154" i="4"/>
  <c r="K152" i="4"/>
  <c r="J152" i="4"/>
  <c r="K151" i="4"/>
  <c r="J151" i="4"/>
  <c r="K150" i="4"/>
  <c r="J150" i="4"/>
  <c r="K149" i="4"/>
  <c r="J149" i="4"/>
  <c r="K148" i="4"/>
  <c r="J148" i="4"/>
  <c r="K147" i="4"/>
  <c r="J147" i="4"/>
  <c r="K145" i="4"/>
  <c r="J145" i="4"/>
  <c r="K144" i="4"/>
  <c r="J144" i="4"/>
  <c r="K143" i="4"/>
  <c r="J143" i="4"/>
  <c r="K142" i="4"/>
  <c r="J142" i="4"/>
  <c r="K141" i="4"/>
  <c r="J141" i="4"/>
  <c r="K140" i="4"/>
  <c r="J140" i="4"/>
  <c r="K139" i="4"/>
  <c r="J139" i="4"/>
  <c r="K138" i="4"/>
  <c r="J138" i="4"/>
  <c r="K136" i="4"/>
  <c r="J136" i="4"/>
  <c r="K135" i="4"/>
  <c r="J135" i="4"/>
  <c r="K134" i="4"/>
  <c r="J134" i="4"/>
  <c r="K132" i="4"/>
  <c r="J132" i="4"/>
  <c r="K131" i="4"/>
  <c r="J131" i="4"/>
  <c r="K133" i="4"/>
  <c r="J133" i="4"/>
  <c r="K130" i="4"/>
  <c r="J130" i="4"/>
  <c r="K129" i="4"/>
  <c r="J129" i="4"/>
  <c r="K128" i="4"/>
  <c r="J128" i="4"/>
  <c r="K127" i="4"/>
  <c r="J127" i="4"/>
  <c r="K126" i="4"/>
  <c r="J126" i="4"/>
  <c r="K125" i="4"/>
  <c r="J125" i="4"/>
  <c r="K123" i="4"/>
  <c r="J123" i="4"/>
  <c r="K122" i="4"/>
  <c r="J122" i="4"/>
  <c r="K121" i="4"/>
  <c r="J121" i="4"/>
  <c r="K120" i="4"/>
  <c r="J120" i="4"/>
  <c r="K119" i="4"/>
  <c r="J119" i="4"/>
  <c r="K118" i="4"/>
  <c r="J118" i="4"/>
  <c r="K117" i="4"/>
  <c r="J117" i="4"/>
  <c r="K116" i="4"/>
  <c r="J116" i="4"/>
  <c r="K115" i="4"/>
  <c r="J115" i="4"/>
  <c r="K114" i="4"/>
  <c r="J114" i="4"/>
  <c r="K113" i="4"/>
  <c r="J113" i="4"/>
  <c r="K112" i="4"/>
  <c r="J112" i="4"/>
  <c r="K111" i="4"/>
  <c r="J111" i="4"/>
  <c r="K110" i="4"/>
  <c r="J110" i="4"/>
  <c r="K109" i="4"/>
  <c r="J109" i="4"/>
  <c r="K104" i="4"/>
  <c r="J104" i="4"/>
  <c r="K103" i="4"/>
  <c r="J103" i="4"/>
  <c r="K102" i="4"/>
  <c r="J102" i="4"/>
  <c r="K101" i="4"/>
  <c r="K99" i="4"/>
  <c r="J99" i="4"/>
  <c r="K98" i="4"/>
  <c r="J98" i="4"/>
  <c r="K97" i="4"/>
  <c r="J97" i="4"/>
  <c r="K96" i="4"/>
  <c r="J96" i="4"/>
  <c r="K95" i="4"/>
  <c r="J95" i="4"/>
  <c r="K94" i="4"/>
  <c r="J94" i="4"/>
  <c r="K93" i="4"/>
  <c r="J93" i="4"/>
  <c r="K92" i="4"/>
  <c r="J92" i="4"/>
  <c r="K91" i="4"/>
  <c r="J91" i="4"/>
  <c r="K90" i="4"/>
  <c r="J90" i="4"/>
  <c r="K89" i="4"/>
  <c r="K88" i="4"/>
  <c r="J88" i="4"/>
  <c r="K87" i="4"/>
  <c r="K86" i="4"/>
  <c r="J86" i="4"/>
  <c r="K85" i="4"/>
  <c r="J85" i="4"/>
  <c r="K84" i="4"/>
  <c r="J84" i="4"/>
  <c r="K83" i="4"/>
  <c r="J83" i="4"/>
  <c r="K81" i="4"/>
  <c r="J81" i="4"/>
  <c r="K80" i="4"/>
  <c r="J80" i="4"/>
  <c r="K79" i="4"/>
  <c r="J79" i="4"/>
  <c r="K78" i="4"/>
  <c r="K77" i="4"/>
  <c r="J77" i="4"/>
  <c r="K76" i="4"/>
  <c r="J76" i="4"/>
  <c r="K75" i="4"/>
  <c r="J75" i="4"/>
  <c r="K74" i="4"/>
  <c r="J74" i="4"/>
  <c r="K73" i="4"/>
  <c r="J73" i="4"/>
  <c r="K72" i="4"/>
  <c r="J72" i="4"/>
  <c r="K71" i="4"/>
  <c r="J71" i="4"/>
  <c r="K70" i="4"/>
  <c r="J70" i="4"/>
  <c r="K69" i="4"/>
  <c r="K68" i="4"/>
  <c r="K67" i="4"/>
  <c r="K65" i="4"/>
  <c r="J65" i="4"/>
  <c r="K64" i="4"/>
  <c r="J64" i="4"/>
  <c r="K63" i="4"/>
  <c r="J63" i="4"/>
  <c r="K62" i="4"/>
  <c r="K61" i="4"/>
  <c r="J61" i="4"/>
  <c r="K60" i="4"/>
  <c r="J60" i="4"/>
  <c r="K59" i="4"/>
  <c r="J59" i="4"/>
  <c r="K57" i="4"/>
  <c r="J57" i="4"/>
  <c r="K56" i="4"/>
  <c r="J56" i="4"/>
  <c r="K55" i="4"/>
  <c r="J55" i="4"/>
  <c r="J53" i="4"/>
  <c r="K52" i="4"/>
  <c r="J52" i="4"/>
  <c r="K51" i="4"/>
  <c r="J51" i="4"/>
  <c r="K50" i="4"/>
  <c r="K49" i="4"/>
  <c r="J49" i="4"/>
  <c r="K48" i="4"/>
  <c r="J48" i="4"/>
  <c r="K46" i="4"/>
  <c r="K45" i="4"/>
  <c r="J45" i="4"/>
  <c r="K44" i="4"/>
  <c r="J44" i="4"/>
  <c r="K43" i="4"/>
  <c r="K42" i="4"/>
  <c r="J42" i="4"/>
  <c r="K41" i="4"/>
  <c r="K40" i="4"/>
  <c r="J40" i="4"/>
  <c r="K39" i="4"/>
  <c r="K38" i="4"/>
  <c r="J38" i="4"/>
  <c r="K36" i="4"/>
  <c r="J36" i="4"/>
  <c r="K35" i="4"/>
  <c r="J35" i="4"/>
  <c r="K33" i="4"/>
  <c r="J33" i="4"/>
  <c r="K32" i="4"/>
  <c r="J32" i="4"/>
  <c r="K30" i="4"/>
  <c r="K29" i="4"/>
  <c r="J29" i="4"/>
  <c r="K28" i="4"/>
  <c r="K27" i="4"/>
  <c r="J27" i="4"/>
  <c r="K25" i="4"/>
  <c r="K24" i="4"/>
  <c r="J24" i="4"/>
  <c r="K23" i="4"/>
  <c r="H22" i="4"/>
  <c r="K198" i="4"/>
  <c r="J198" i="4"/>
  <c r="I198" i="4"/>
  <c r="H198" i="4"/>
  <c r="G198" i="4"/>
  <c r="F198" i="4"/>
  <c r="E198" i="4"/>
  <c r="D198" i="4"/>
  <c r="C198" i="4"/>
  <c r="K193" i="4"/>
  <c r="J193" i="4"/>
  <c r="I193" i="4"/>
  <c r="H193" i="4"/>
  <c r="G193" i="4"/>
  <c r="F193" i="4"/>
  <c r="E193" i="4"/>
  <c r="D193" i="4"/>
  <c r="C193" i="4"/>
  <c r="K163" i="4"/>
  <c r="J163" i="4"/>
  <c r="I163" i="4"/>
  <c r="H163" i="4"/>
  <c r="G163" i="4"/>
  <c r="F163" i="4"/>
  <c r="E163" i="4"/>
  <c r="D163" i="4"/>
  <c r="C163" i="4"/>
  <c r="K146" i="4"/>
  <c r="J146" i="4"/>
  <c r="I146" i="4"/>
  <c r="H146" i="4"/>
  <c r="G146" i="4"/>
  <c r="F146" i="4"/>
  <c r="E146" i="4"/>
  <c r="D146" i="4"/>
  <c r="C146" i="4"/>
  <c r="K153" i="4"/>
  <c r="J153" i="4"/>
  <c r="I153" i="4"/>
  <c r="H153" i="4"/>
  <c r="G153" i="4"/>
  <c r="F153" i="4"/>
  <c r="E153" i="4"/>
  <c r="D153" i="4"/>
  <c r="C153" i="4"/>
  <c r="K137" i="4"/>
  <c r="J137" i="4"/>
  <c r="I137" i="4"/>
  <c r="H137" i="4"/>
  <c r="G137" i="4"/>
  <c r="F137" i="4"/>
  <c r="E137" i="4"/>
  <c r="D137" i="4"/>
  <c r="C137" i="4"/>
  <c r="K124" i="4"/>
  <c r="J124" i="4"/>
  <c r="I124" i="4"/>
  <c r="H124" i="4"/>
  <c r="G124" i="4"/>
  <c r="F124" i="4"/>
  <c r="E124" i="4"/>
  <c r="D124" i="4"/>
  <c r="C124" i="4"/>
  <c r="K108" i="4"/>
  <c r="J108" i="4"/>
  <c r="I108" i="4"/>
  <c r="H108" i="4"/>
  <c r="G108" i="4"/>
  <c r="F108" i="4"/>
  <c r="E108" i="4"/>
  <c r="D108" i="4"/>
  <c r="C108" i="4"/>
  <c r="K100" i="4"/>
  <c r="J100" i="4"/>
  <c r="I100" i="4"/>
  <c r="H100" i="4"/>
  <c r="G100" i="4"/>
  <c r="E100" i="4"/>
  <c r="D100" i="4"/>
  <c r="C100" i="4"/>
  <c r="K82" i="4"/>
  <c r="J82" i="4"/>
  <c r="I82" i="4"/>
  <c r="H82" i="4"/>
  <c r="G82" i="4"/>
  <c r="E82" i="4"/>
  <c r="D82" i="4"/>
  <c r="C82" i="4"/>
  <c r="K66" i="4"/>
  <c r="J66" i="4"/>
  <c r="I66" i="4"/>
  <c r="H66" i="4"/>
  <c r="G66" i="4"/>
  <c r="F66" i="4"/>
  <c r="E66" i="4"/>
  <c r="D66" i="4"/>
  <c r="C66" i="4"/>
  <c r="K58" i="4"/>
  <c r="J58" i="4"/>
  <c r="I58" i="4"/>
  <c r="H58" i="4"/>
  <c r="G58" i="4"/>
  <c r="F58" i="4"/>
  <c r="E58" i="4"/>
  <c r="D58" i="4"/>
  <c r="C58" i="4"/>
  <c r="K37" i="4"/>
  <c r="J37" i="4"/>
  <c r="I37" i="4"/>
  <c r="H37" i="4"/>
  <c r="G37" i="4"/>
  <c r="F37" i="4"/>
  <c r="E37" i="4"/>
  <c r="D37" i="4"/>
  <c r="C37" i="4"/>
  <c r="G26" i="4"/>
  <c r="E26" i="4"/>
  <c r="F26" i="4"/>
  <c r="D26" i="4"/>
  <c r="C26" i="4"/>
  <c r="M7" i="10" l="1"/>
  <c r="D28" i="10"/>
  <c r="J23" i="10"/>
  <c r="J28" i="10"/>
  <c r="J32" i="10"/>
  <c r="J36" i="10"/>
  <c r="E27" i="10"/>
  <c r="E31" i="10"/>
  <c r="E35" i="10"/>
  <c r="E16" i="10"/>
  <c r="D14" i="10"/>
  <c r="D7" i="10"/>
  <c r="K23" i="10"/>
  <c r="K28" i="10"/>
  <c r="K32" i="10"/>
  <c r="K36" i="10"/>
  <c r="D32" i="10"/>
  <c r="D36" i="10"/>
  <c r="D17" i="10"/>
  <c r="D9" i="10"/>
  <c r="J7" i="10"/>
  <c r="D10" i="10"/>
  <c r="D15" i="10"/>
  <c r="M23" i="10"/>
  <c r="J29" i="10"/>
  <c r="J33" i="10"/>
  <c r="J25" i="10"/>
  <c r="E28" i="10"/>
  <c r="E32" i="10"/>
  <c r="E36" i="10"/>
  <c r="E17" i="10"/>
  <c r="E9" i="10"/>
  <c r="K8" i="10"/>
  <c r="D18" i="10"/>
  <c r="D30" i="10"/>
  <c r="N23" i="10"/>
  <c r="K29" i="10"/>
  <c r="K33" i="10"/>
  <c r="D25" i="10"/>
  <c r="D29" i="10"/>
  <c r="D33" i="10"/>
  <c r="E24" i="10"/>
  <c r="K30" i="10"/>
  <c r="D19" i="10"/>
  <c r="D23" i="10"/>
  <c r="J26" i="10"/>
  <c r="J30" i="10"/>
  <c r="J34" i="10"/>
  <c r="E25" i="10"/>
  <c r="E29" i="10"/>
  <c r="E33" i="10"/>
  <c r="D24" i="10"/>
  <c r="E18" i="10"/>
  <c r="E10" i="10"/>
  <c r="K7" i="10"/>
  <c r="K34" i="10"/>
  <c r="E8" i="10"/>
  <c r="E23" i="10"/>
  <c r="G23" i="10"/>
  <c r="J27" i="10"/>
  <c r="J31" i="10"/>
  <c r="J35" i="10"/>
  <c r="E26" i="10"/>
  <c r="E30" i="10"/>
  <c r="E34" i="10"/>
  <c r="E15" i="10"/>
  <c r="E19" i="10"/>
  <c r="D8" i="10"/>
  <c r="J8" i="10"/>
  <c r="D26" i="10"/>
  <c r="H23" i="10"/>
  <c r="K27" i="10"/>
  <c r="K31" i="10"/>
  <c r="K35" i="10"/>
  <c r="D27" i="10"/>
  <c r="D31" i="10"/>
  <c r="D35" i="10"/>
  <c r="D16" i="10"/>
  <c r="E14" i="10"/>
  <c r="K26" i="10"/>
  <c r="D34" i="10"/>
  <c r="J10" i="10"/>
  <c r="J17" i="10"/>
  <c r="K24" i="10"/>
  <c r="N33" i="10"/>
  <c r="N29" i="10"/>
  <c r="N25" i="10"/>
  <c r="H35" i="10"/>
  <c r="H31" i="10"/>
  <c r="G24" i="10"/>
  <c r="N16" i="10"/>
  <c r="M14" i="10"/>
  <c r="G18" i="10"/>
  <c r="M9" i="10"/>
  <c r="G9" i="10"/>
  <c r="H27" i="10"/>
  <c r="M17" i="10"/>
  <c r="G14" i="10"/>
  <c r="H18" i="10"/>
  <c r="N8" i="10"/>
  <c r="H8" i="10"/>
  <c r="M34" i="10"/>
  <c r="N14" i="10"/>
  <c r="K9" i="10"/>
  <c r="K16" i="10"/>
  <c r="J24" i="10"/>
  <c r="M33" i="10"/>
  <c r="M29" i="10"/>
  <c r="M25" i="10"/>
  <c r="G35" i="10"/>
  <c r="G31" i="10"/>
  <c r="H26" i="10"/>
  <c r="J9" i="10"/>
  <c r="J16" i="10"/>
  <c r="N36" i="10"/>
  <c r="N32" i="10"/>
  <c r="N28" i="10"/>
  <c r="N24" i="10"/>
  <c r="H34" i="10"/>
  <c r="H30" i="10"/>
  <c r="H25" i="10"/>
  <c r="N17" i="10"/>
  <c r="G15" i="10"/>
  <c r="G19" i="10"/>
  <c r="M8" i="10"/>
  <c r="G8" i="10"/>
  <c r="N18" i="10"/>
  <c r="G7" i="10"/>
  <c r="M31" i="10"/>
  <c r="M15" i="10"/>
  <c r="H16" i="10"/>
  <c r="M30" i="10"/>
  <c r="G26" i="10"/>
  <c r="K19" i="10"/>
  <c r="K15" i="10"/>
  <c r="M36" i="10"/>
  <c r="M32" i="10"/>
  <c r="M28" i="10"/>
  <c r="M24" i="10"/>
  <c r="G34" i="10"/>
  <c r="G30" i="10"/>
  <c r="G25" i="10"/>
  <c r="M18" i="10"/>
  <c r="O18" i="10" s="1"/>
  <c r="H15" i="10"/>
  <c r="H19" i="10"/>
  <c r="N7" i="10"/>
  <c r="H7" i="10"/>
  <c r="G16" i="10"/>
  <c r="K18" i="10"/>
  <c r="M27" i="10"/>
  <c r="G29" i="10"/>
  <c r="M19" i="10"/>
  <c r="J19" i="10"/>
  <c r="J15" i="10"/>
  <c r="N35" i="10"/>
  <c r="N31" i="10"/>
  <c r="N27" i="10"/>
  <c r="H28" i="10"/>
  <c r="H33" i="10"/>
  <c r="H29" i="10"/>
  <c r="H24" i="10"/>
  <c r="H14" i="10"/>
  <c r="M35" i="10"/>
  <c r="G28" i="10"/>
  <c r="N10" i="10"/>
  <c r="G36" i="10"/>
  <c r="N9" i="10"/>
  <c r="K14" i="10"/>
  <c r="G33" i="10"/>
  <c r="H10" i="10"/>
  <c r="G32" i="10"/>
  <c r="H9" i="10"/>
  <c r="J18" i="10"/>
  <c r="L18" i="10" s="1"/>
  <c r="J14" i="10"/>
  <c r="N34" i="10"/>
  <c r="N30" i="10"/>
  <c r="N26" i="10"/>
  <c r="H36" i="10"/>
  <c r="H32" i="10"/>
  <c r="G27" i="10"/>
  <c r="N15" i="10"/>
  <c r="N19" i="10"/>
  <c r="G17" i="10"/>
  <c r="M10" i="10"/>
  <c r="G10" i="10"/>
  <c r="K10" i="10"/>
  <c r="K17" i="10"/>
  <c r="K25" i="10"/>
  <c r="M26" i="10"/>
  <c r="M16" i="10"/>
  <c r="H17" i="10"/>
  <c r="K22" i="4"/>
  <c r="F202" i="4"/>
  <c r="F203" i="4"/>
  <c r="H203" i="4"/>
  <c r="H202" i="4"/>
  <c r="H201" i="4"/>
  <c r="H200" i="4"/>
  <c r="H199" i="4"/>
  <c r="H197" i="4"/>
  <c r="H196" i="4"/>
  <c r="J196" i="4" s="1"/>
  <c r="H195" i="4"/>
  <c r="H194" i="4"/>
  <c r="H192" i="4"/>
  <c r="H191" i="4"/>
  <c r="H190" i="4"/>
  <c r="H189" i="4"/>
  <c r="H188" i="4"/>
  <c r="H187" i="4"/>
  <c r="H186" i="4"/>
  <c r="H185" i="4"/>
  <c r="H184" i="4"/>
  <c r="H183" i="4"/>
  <c r="H182" i="4"/>
  <c r="H181" i="4"/>
  <c r="H180" i="4"/>
  <c r="H179" i="4"/>
  <c r="H178" i="4"/>
  <c r="H177" i="4"/>
  <c r="H176" i="4"/>
  <c r="H175" i="4"/>
  <c r="H174" i="4"/>
  <c r="H173" i="4"/>
  <c r="H172" i="4"/>
  <c r="H171" i="4"/>
  <c r="H170" i="4"/>
  <c r="H169" i="4"/>
  <c r="H168" i="4"/>
  <c r="H167" i="4"/>
  <c r="H166" i="4"/>
  <c r="H165" i="4"/>
  <c r="H164" i="4"/>
  <c r="H162" i="4"/>
  <c r="H161" i="4"/>
  <c r="H160" i="4"/>
  <c r="H159" i="4"/>
  <c r="H158" i="4"/>
  <c r="H157" i="4"/>
  <c r="H156" i="4"/>
  <c r="H155" i="4"/>
  <c r="H154" i="4"/>
  <c r="H152" i="4"/>
  <c r="H151" i="4"/>
  <c r="H150" i="4"/>
  <c r="H149" i="4"/>
  <c r="H148" i="4"/>
  <c r="H147" i="4"/>
  <c r="H145" i="4"/>
  <c r="H144" i="4"/>
  <c r="H143" i="4"/>
  <c r="H142" i="4"/>
  <c r="H141" i="4"/>
  <c r="H140" i="4"/>
  <c r="H139" i="4"/>
  <c r="H138" i="4"/>
  <c r="H136" i="4"/>
  <c r="H135" i="4"/>
  <c r="H134" i="4"/>
  <c r="H132" i="4"/>
  <c r="H131" i="4"/>
  <c r="H133" i="4"/>
  <c r="H130" i="4"/>
  <c r="H129" i="4"/>
  <c r="H128" i="4"/>
  <c r="H127" i="4"/>
  <c r="H126" i="4"/>
  <c r="H125" i="4"/>
  <c r="H123" i="4"/>
  <c r="H122" i="4"/>
  <c r="H121" i="4"/>
  <c r="H120" i="4"/>
  <c r="H119" i="4"/>
  <c r="H118" i="4"/>
  <c r="H117" i="4"/>
  <c r="H116" i="4"/>
  <c r="H115" i="4"/>
  <c r="H114" i="4"/>
  <c r="H113" i="4"/>
  <c r="H112" i="4"/>
  <c r="H111" i="4"/>
  <c r="H110" i="4"/>
  <c r="H109" i="4"/>
  <c r="H104" i="4"/>
  <c r="H103" i="4"/>
  <c r="H102" i="4"/>
  <c r="H101" i="4"/>
  <c r="J101" i="4" s="1"/>
  <c r="H99" i="4"/>
  <c r="H98" i="4"/>
  <c r="H97" i="4"/>
  <c r="H96" i="4"/>
  <c r="H95" i="4"/>
  <c r="H94" i="4"/>
  <c r="H93" i="4"/>
  <c r="H92" i="4"/>
  <c r="H91" i="4"/>
  <c r="H90" i="4"/>
  <c r="H89" i="4"/>
  <c r="H88" i="4"/>
  <c r="H87" i="4"/>
  <c r="H86" i="4"/>
  <c r="H85" i="4"/>
  <c r="H84" i="4"/>
  <c r="H81" i="4"/>
  <c r="H80" i="4"/>
  <c r="H79" i="4"/>
  <c r="H78" i="4"/>
  <c r="H77" i="4"/>
  <c r="H76" i="4"/>
  <c r="H75" i="4"/>
  <c r="H74" i="4"/>
  <c r="H73" i="4"/>
  <c r="H72" i="4"/>
  <c r="H71" i="4"/>
  <c r="H70" i="4"/>
  <c r="H69" i="4"/>
  <c r="H68" i="4"/>
  <c r="H67" i="4"/>
  <c r="H65" i="4"/>
  <c r="H64" i="4"/>
  <c r="H63" i="4"/>
  <c r="H62" i="4"/>
  <c r="J62" i="4" s="1"/>
  <c r="H61" i="4"/>
  <c r="H60" i="4"/>
  <c r="H59" i="4"/>
  <c r="H57" i="4"/>
  <c r="H56" i="4"/>
  <c r="H55" i="4"/>
  <c r="H53" i="4"/>
  <c r="H52" i="4"/>
  <c r="H51" i="4"/>
  <c r="H50" i="4"/>
  <c r="H49" i="4"/>
  <c r="H48" i="4"/>
  <c r="H47" i="4"/>
  <c r="H46" i="4"/>
  <c r="H45" i="4"/>
  <c r="H44" i="4"/>
  <c r="H43" i="4"/>
  <c r="H42" i="4"/>
  <c r="H41" i="4"/>
  <c r="H40" i="4"/>
  <c r="H39" i="4"/>
  <c r="H38" i="4"/>
  <c r="H36" i="4"/>
  <c r="H35" i="4"/>
  <c r="H33" i="4"/>
  <c r="H32" i="4"/>
  <c r="H30" i="4"/>
  <c r="H29" i="4"/>
  <c r="H28" i="4"/>
  <c r="H27" i="4"/>
  <c r="H25" i="4"/>
  <c r="J25" i="4" s="1"/>
  <c r="H24" i="4"/>
  <c r="H23" i="4"/>
  <c r="J23" i="4" s="1"/>
  <c r="J22" i="4"/>
  <c r="C16" i="4"/>
  <c r="O32" i="10" l="1"/>
  <c r="O35" i="10"/>
  <c r="O16" i="10"/>
  <c r="O25" i="10"/>
  <c r="L24" i="10"/>
  <c r="O36" i="10"/>
  <c r="L30" i="10"/>
  <c r="I28" i="10"/>
  <c r="I8" i="10"/>
  <c r="I34" i="10"/>
  <c r="O19" i="10"/>
  <c r="O26" i="10"/>
  <c r="I27" i="10"/>
  <c r="L8" i="10"/>
  <c r="I25" i="10"/>
  <c r="I35" i="10"/>
  <c r="O34" i="10"/>
  <c r="O9" i="10"/>
  <c r="K11" i="10"/>
  <c r="I30" i="10"/>
  <c r="I26" i="10"/>
  <c r="I18" i="10"/>
  <c r="I16" i="10"/>
  <c r="L31" i="10"/>
  <c r="I10" i="10"/>
  <c r="I33" i="10"/>
  <c r="L16" i="10"/>
  <c r="L9" i="10"/>
  <c r="Q17" i="10"/>
  <c r="O8" i="10"/>
  <c r="L35" i="10"/>
  <c r="L26" i="10"/>
  <c r="H37" i="10"/>
  <c r="L15" i="10"/>
  <c r="P15" i="10"/>
  <c r="F15" i="10"/>
  <c r="M11" i="10"/>
  <c r="O7" i="10"/>
  <c r="I32" i="10"/>
  <c r="I17" i="10"/>
  <c r="I29" i="10"/>
  <c r="I7" i="10"/>
  <c r="G11" i="10"/>
  <c r="Q27" i="10"/>
  <c r="Q34" i="10"/>
  <c r="Q8" i="10"/>
  <c r="Q25" i="10"/>
  <c r="P33" i="10"/>
  <c r="F33" i="10"/>
  <c r="L29" i="10"/>
  <c r="F32" i="10"/>
  <c r="P32" i="10"/>
  <c r="Q16" i="10"/>
  <c r="P16" i="10"/>
  <c r="F16" i="10"/>
  <c r="K20" i="10"/>
  <c r="L14" i="10"/>
  <c r="J20" i="10"/>
  <c r="I36" i="10"/>
  <c r="O27" i="10"/>
  <c r="I31" i="10"/>
  <c r="N20" i="10"/>
  <c r="I9" i="10"/>
  <c r="E11" i="10"/>
  <c r="Q7" i="10"/>
  <c r="Q30" i="10"/>
  <c r="L34" i="10"/>
  <c r="F29" i="10"/>
  <c r="P29" i="10"/>
  <c r="Q9" i="10"/>
  <c r="O23" i="10"/>
  <c r="M37" i="10"/>
  <c r="P28" i="10"/>
  <c r="F28" i="10"/>
  <c r="Q35" i="10"/>
  <c r="Q26" i="10"/>
  <c r="Q10" i="10"/>
  <c r="Q36" i="10"/>
  <c r="P10" i="10"/>
  <c r="F10" i="10"/>
  <c r="Q31" i="10"/>
  <c r="O30" i="10"/>
  <c r="I19" i="10"/>
  <c r="O29" i="10"/>
  <c r="M20" i="10"/>
  <c r="O14" i="10"/>
  <c r="P35" i="10"/>
  <c r="F35" i="10"/>
  <c r="Q18" i="10"/>
  <c r="F23" i="10"/>
  <c r="D37" i="10"/>
  <c r="P23" i="10"/>
  <c r="Q32" i="10"/>
  <c r="L7" i="10"/>
  <c r="J11" i="10"/>
  <c r="L36" i="10"/>
  <c r="Q14" i="10"/>
  <c r="E20" i="10"/>
  <c r="P26" i="10"/>
  <c r="F26" i="10"/>
  <c r="H20" i="10"/>
  <c r="H11" i="10"/>
  <c r="O24" i="10"/>
  <c r="I15" i="10"/>
  <c r="O33" i="10"/>
  <c r="L17" i="10"/>
  <c r="F31" i="10"/>
  <c r="P31" i="10"/>
  <c r="F8" i="10"/>
  <c r="P8" i="10"/>
  <c r="L27" i="10"/>
  <c r="P24" i="10"/>
  <c r="F24" i="10"/>
  <c r="P19" i="10"/>
  <c r="F19" i="10"/>
  <c r="N37" i="10"/>
  <c r="Q28" i="10"/>
  <c r="F9" i="10"/>
  <c r="P9" i="10"/>
  <c r="K37" i="10"/>
  <c r="L32" i="10"/>
  <c r="L19" i="10"/>
  <c r="N11" i="10"/>
  <c r="O28" i="10"/>
  <c r="O15" i="10"/>
  <c r="I14" i="10"/>
  <c r="G20" i="10"/>
  <c r="I24" i="10"/>
  <c r="L10" i="10"/>
  <c r="F27" i="10"/>
  <c r="P27" i="10"/>
  <c r="Q19" i="10"/>
  <c r="I23" i="10"/>
  <c r="G37" i="10"/>
  <c r="Q33" i="10"/>
  <c r="F30" i="10"/>
  <c r="P30" i="10"/>
  <c r="L25" i="10"/>
  <c r="F17" i="10"/>
  <c r="P17" i="10"/>
  <c r="F7" i="10"/>
  <c r="D11" i="10"/>
  <c r="P7" i="10"/>
  <c r="L28" i="10"/>
  <c r="F25" i="10"/>
  <c r="P25" i="10"/>
  <c r="O10" i="10"/>
  <c r="O31" i="10"/>
  <c r="O17" i="10"/>
  <c r="F34" i="10"/>
  <c r="P34" i="10"/>
  <c r="Q15" i="10"/>
  <c r="Q23" i="10"/>
  <c r="E37" i="10"/>
  <c r="Q29" i="10"/>
  <c r="Q24" i="10"/>
  <c r="F18" i="10"/>
  <c r="P18" i="10"/>
  <c r="L33" i="10"/>
  <c r="P36" i="10"/>
  <c r="F36" i="10"/>
  <c r="D20" i="10"/>
  <c r="P14" i="10"/>
  <c r="F14" i="10"/>
  <c r="L23" i="10"/>
  <c r="J37" i="10"/>
  <c r="J202" i="4"/>
  <c r="J203" i="4"/>
  <c r="K202" i="4"/>
  <c r="R34" i="10" l="1"/>
  <c r="R35" i="10"/>
  <c r="R31" i="10"/>
  <c r="R18" i="10"/>
  <c r="K39" i="10"/>
  <c r="R19" i="10"/>
  <c r="R36" i="10"/>
  <c r="I20" i="10"/>
  <c r="N39" i="10"/>
  <c r="D39" i="10"/>
  <c r="H39" i="10"/>
  <c r="J39" i="10"/>
  <c r="R30" i="10"/>
  <c r="R27" i="10"/>
  <c r="R10" i="10"/>
  <c r="R17" i="10"/>
  <c r="R9" i="10"/>
  <c r="R26" i="10"/>
  <c r="F11" i="10"/>
  <c r="L11" i="10"/>
  <c r="R28" i="10"/>
  <c r="O20" i="10"/>
  <c r="R32" i="10"/>
  <c r="R25" i="10"/>
  <c r="P37" i="10"/>
  <c r="R23" i="10"/>
  <c r="O37" i="10"/>
  <c r="Q11" i="10"/>
  <c r="L20" i="10"/>
  <c r="O11" i="10"/>
  <c r="F20" i="10"/>
  <c r="R24" i="10"/>
  <c r="E39" i="10"/>
  <c r="M39" i="10"/>
  <c r="Q37" i="10"/>
  <c r="P20" i="10"/>
  <c r="R14" i="10"/>
  <c r="I37" i="10"/>
  <c r="R29" i="10"/>
  <c r="Q20" i="10"/>
  <c r="F37" i="10"/>
  <c r="R16" i="10"/>
  <c r="R33" i="10"/>
  <c r="G39" i="10"/>
  <c r="R15" i="10"/>
  <c r="L37" i="10"/>
  <c r="R7" i="10"/>
  <c r="P11" i="10"/>
  <c r="R8" i="10"/>
  <c r="I11" i="10"/>
  <c r="H51" i="5"/>
  <c r="G51" i="5"/>
  <c r="H50" i="5"/>
  <c r="G50" i="5"/>
  <c r="H49" i="5"/>
  <c r="G49" i="5"/>
  <c r="H48" i="5"/>
  <c r="G48" i="5"/>
  <c r="H47" i="5"/>
  <c r="G47" i="5"/>
  <c r="H46" i="5"/>
  <c r="G46" i="5"/>
  <c r="H45" i="5"/>
  <c r="G45" i="5"/>
  <c r="H44" i="5"/>
  <c r="G44" i="5"/>
  <c r="H43" i="5"/>
  <c r="G43" i="5"/>
  <c r="H42" i="5"/>
  <c r="H41" i="5"/>
  <c r="H40" i="5"/>
  <c r="H39" i="5"/>
  <c r="H38" i="5"/>
  <c r="H37" i="5"/>
  <c r="H36" i="5"/>
  <c r="H35" i="5"/>
  <c r="H34" i="5"/>
  <c r="H33" i="5"/>
  <c r="H32" i="5"/>
  <c r="H31" i="5"/>
  <c r="H30" i="5"/>
  <c r="H29" i="5"/>
  <c r="H28" i="5"/>
  <c r="H27" i="5"/>
  <c r="H26" i="5"/>
  <c r="H25" i="5"/>
  <c r="H24" i="5"/>
  <c r="H23" i="5"/>
  <c r="H22" i="5"/>
  <c r="H21" i="5"/>
  <c r="H20" i="5"/>
  <c r="H19" i="5"/>
  <c r="H18" i="5"/>
  <c r="H17" i="5"/>
  <c r="H16" i="5"/>
  <c r="H14" i="5"/>
  <c r="H13" i="5"/>
  <c r="K8" i="4"/>
  <c r="P39" i="10" l="1"/>
  <c r="I39" i="10"/>
  <c r="O39" i="10"/>
  <c r="L39" i="10"/>
  <c r="Q39" i="10"/>
  <c r="R20" i="10"/>
  <c r="R37" i="10"/>
  <c r="R11" i="10"/>
  <c r="F39" i="10"/>
  <c r="K9" i="4"/>
  <c r="K7" i="4"/>
  <c r="K6" i="4"/>
  <c r="R39" i="10" l="1"/>
  <c r="K11" i="4"/>
  <c r="J16" i="4" l="1"/>
  <c r="B3" i="8"/>
  <c r="A3" i="8"/>
  <c r="G42" i="5" l="1"/>
  <c r="J43" i="4"/>
  <c r="J68" i="4"/>
  <c r="J78" i="4"/>
  <c r="J46" i="4"/>
  <c r="J89" i="4"/>
  <c r="J50" i="4"/>
  <c r="J87" i="4"/>
  <c r="J30" i="4"/>
  <c r="J69" i="4"/>
  <c r="J41" i="4"/>
  <c r="J28" i="4"/>
  <c r="J67" i="4"/>
  <c r="J39" i="4"/>
  <c r="J47" i="4"/>
  <c r="A51" i="5"/>
  <c r="A50" i="5"/>
  <c r="A49" i="5"/>
  <c r="A48" i="5"/>
  <c r="A47" i="5"/>
  <c r="A46" i="5"/>
  <c r="A45" i="5"/>
  <c r="A44" i="5"/>
  <c r="A43" i="5"/>
  <c r="A42" i="5"/>
  <c r="A41" i="5"/>
  <c r="A40" i="5"/>
  <c r="A39" i="5"/>
  <c r="A38" i="5"/>
  <c r="A37" i="5"/>
  <c r="A36" i="5"/>
  <c r="D3" i="4" l="1"/>
  <c r="K16" i="4" l="1"/>
  <c r="K53" i="4" l="1"/>
  <c r="K54" i="4"/>
  <c r="K31" i="4"/>
  <c r="K47" i="4"/>
  <c r="I205" i="4" l="1"/>
  <c r="D55" i="5" s="1"/>
  <c r="F205" i="4" l="1"/>
  <c r="T40" i="10" s="1"/>
  <c r="H205" i="4"/>
  <c r="E4" i="5"/>
  <c r="A4" i="5"/>
  <c r="A35" i="5"/>
  <c r="I208" i="4" l="1"/>
  <c r="U50" i="5"/>
  <c r="Q50" i="5"/>
  <c r="O50" i="5"/>
  <c r="C50" i="5"/>
  <c r="E50" i="5" s="1"/>
  <c r="K50" i="5" s="1"/>
  <c r="U49" i="5"/>
  <c r="Q49" i="5"/>
  <c r="O49" i="5"/>
  <c r="C49" i="5"/>
  <c r="E49" i="5" s="1"/>
  <c r="K49" i="5" s="1"/>
  <c r="U48" i="5"/>
  <c r="Q48" i="5"/>
  <c r="O48" i="5"/>
  <c r="C48" i="5"/>
  <c r="E48" i="5" s="1"/>
  <c r="K48" i="5" s="1"/>
  <c r="U47" i="5"/>
  <c r="Q47" i="5"/>
  <c r="O47" i="5"/>
  <c r="C47" i="5"/>
  <c r="E47" i="5" s="1"/>
  <c r="K47" i="5" s="1"/>
  <c r="U46" i="5"/>
  <c r="Q46" i="5"/>
  <c r="O46" i="5"/>
  <c r="C46" i="5"/>
  <c r="E46" i="5" s="1"/>
  <c r="K46" i="5" s="1"/>
  <c r="U45" i="5"/>
  <c r="Q45" i="5"/>
  <c r="O45" i="5"/>
  <c r="C45" i="5"/>
  <c r="E45" i="5" s="1"/>
  <c r="K45" i="5" s="1"/>
  <c r="U44" i="5"/>
  <c r="Q44" i="5"/>
  <c r="O44" i="5"/>
  <c r="C44" i="5"/>
  <c r="E44" i="5" s="1"/>
  <c r="K44" i="5" s="1"/>
  <c r="U43" i="5"/>
  <c r="Q43" i="5"/>
  <c r="O43" i="5"/>
  <c r="C43" i="5"/>
  <c r="E43" i="5" s="1"/>
  <c r="K43" i="5" s="1"/>
  <c r="U42" i="5"/>
  <c r="Q42" i="5"/>
  <c r="O42" i="5"/>
  <c r="U41" i="5"/>
  <c r="Q41" i="5"/>
  <c r="O41" i="5"/>
  <c r="U40" i="5"/>
  <c r="Q40" i="5"/>
  <c r="O40" i="5"/>
  <c r="U39" i="5"/>
  <c r="Q39" i="5"/>
  <c r="O39" i="5"/>
  <c r="U38" i="5"/>
  <c r="Q38" i="5"/>
  <c r="O38" i="5"/>
  <c r="U37" i="5"/>
  <c r="Q37" i="5"/>
  <c r="O37" i="5"/>
  <c r="U36" i="5"/>
  <c r="Q36" i="5"/>
  <c r="O36" i="5"/>
  <c r="U35" i="5"/>
  <c r="Q35" i="5"/>
  <c r="O35" i="5"/>
  <c r="U34" i="5"/>
  <c r="Q34" i="5"/>
  <c r="O34" i="5"/>
  <c r="U33" i="5"/>
  <c r="Q33" i="5"/>
  <c r="O33" i="5"/>
  <c r="U32" i="5"/>
  <c r="Q32" i="5"/>
  <c r="O32" i="5"/>
  <c r="U31" i="5"/>
  <c r="Q31" i="5"/>
  <c r="O31" i="5"/>
  <c r="U30" i="5"/>
  <c r="Q30" i="5"/>
  <c r="O30" i="5"/>
  <c r="U29" i="5"/>
  <c r="Q29" i="5"/>
  <c r="O29" i="5"/>
  <c r="U28" i="5"/>
  <c r="Q28" i="5"/>
  <c r="O28" i="5"/>
  <c r="A34" i="5"/>
  <c r="A33" i="5"/>
  <c r="A32" i="5"/>
  <c r="A31" i="5"/>
  <c r="A30" i="5"/>
  <c r="A29" i="5"/>
  <c r="A28" i="5"/>
  <c r="A27" i="5"/>
  <c r="A26" i="5"/>
  <c r="A25" i="5"/>
  <c r="A24" i="5"/>
  <c r="A23" i="5"/>
  <c r="A22" i="5"/>
  <c r="A21" i="5"/>
  <c r="A20" i="5"/>
  <c r="A19" i="5"/>
  <c r="A18" i="5"/>
  <c r="A17" i="5"/>
  <c r="A16" i="5"/>
  <c r="A15" i="5"/>
  <c r="A14" i="5"/>
  <c r="A13" i="5"/>
  <c r="A12" i="5"/>
  <c r="C51" i="5"/>
  <c r="E51" i="5" s="1"/>
  <c r="K51" i="5" s="1"/>
  <c r="U51" i="5"/>
  <c r="U27" i="5"/>
  <c r="U26" i="5"/>
  <c r="U25" i="5"/>
  <c r="U24" i="5"/>
  <c r="U23" i="5"/>
  <c r="U22" i="5"/>
  <c r="U21" i="5"/>
  <c r="U20" i="5"/>
  <c r="U19" i="5"/>
  <c r="U18" i="5"/>
  <c r="U17" i="5"/>
  <c r="U16" i="5"/>
  <c r="U15" i="5"/>
  <c r="U14" i="5"/>
  <c r="U13" i="5"/>
  <c r="U12" i="5"/>
  <c r="Q14" i="5"/>
  <c r="Q13" i="5"/>
  <c r="Q12" i="5"/>
  <c r="Q51" i="5"/>
  <c r="Q27" i="5"/>
  <c r="Q26" i="5"/>
  <c r="Q25" i="5"/>
  <c r="Q24" i="5"/>
  <c r="Q23" i="5"/>
  <c r="Q22" i="5"/>
  <c r="Q21" i="5"/>
  <c r="Q20" i="5"/>
  <c r="Q19" i="5"/>
  <c r="Q18" i="5"/>
  <c r="Q17" i="5"/>
  <c r="Q16" i="5"/>
  <c r="Q15" i="5"/>
  <c r="O51" i="5"/>
  <c r="O27" i="5"/>
  <c r="O26" i="5"/>
  <c r="O25" i="5"/>
  <c r="O24" i="5"/>
  <c r="O23" i="5"/>
  <c r="O22" i="5"/>
  <c r="O21" i="5"/>
  <c r="O20" i="5"/>
  <c r="O19" i="5"/>
  <c r="O18" i="5"/>
  <c r="O17" i="5"/>
  <c r="O16" i="5"/>
  <c r="O15" i="5"/>
  <c r="O14" i="5"/>
  <c r="O13" i="5"/>
  <c r="O12" i="5"/>
  <c r="A52" i="5" l="1"/>
  <c r="A53" i="5" s="1"/>
  <c r="M44" i="5"/>
  <c r="M46" i="5"/>
  <c r="M48" i="5"/>
  <c r="M50" i="5"/>
  <c r="M43" i="5"/>
  <c r="M45" i="5"/>
  <c r="M47" i="5"/>
  <c r="M49" i="5"/>
  <c r="M51" i="5" l="1"/>
  <c r="J26" i="4" l="1"/>
  <c r="H26" i="4"/>
  <c r="I26" i="4"/>
  <c r="K26" i="4"/>
  <c r="C204" i="4" l="1"/>
  <c r="T39" i="10" s="1"/>
  <c r="A3" i="4"/>
  <c r="J205" i="4" l="1"/>
  <c r="B4" i="2"/>
  <c r="A4" i="2"/>
  <c r="J208" i="4" l="1"/>
  <c r="C41" i="5"/>
  <c r="E41" i="5" s="1"/>
  <c r="C37" i="5"/>
  <c r="E37" i="5" s="1"/>
  <c r="C40" i="5"/>
  <c r="E40" i="5" s="1"/>
  <c r="C36" i="5"/>
  <c r="E36" i="5" s="1"/>
  <c r="C42" i="5"/>
  <c r="E42" i="5" s="1"/>
  <c r="C38" i="5"/>
  <c r="E38" i="5" s="1"/>
  <c r="C39" i="5"/>
  <c r="E39" i="5" s="1"/>
  <c r="C35" i="5"/>
  <c r="E35" i="5" s="1"/>
  <c r="C12" i="5"/>
  <c r="C33" i="5"/>
  <c r="E33" i="5" s="1"/>
  <c r="C31" i="5"/>
  <c r="E31" i="5" s="1"/>
  <c r="C29" i="5"/>
  <c r="E29" i="5" s="1"/>
  <c r="C25" i="5"/>
  <c r="E25" i="5" s="1"/>
  <c r="C21" i="5"/>
  <c r="E21" i="5" s="1"/>
  <c r="C17" i="5"/>
  <c r="E17" i="5" s="1"/>
  <c r="C13" i="5"/>
  <c r="C24" i="5"/>
  <c r="E24" i="5" s="1"/>
  <c r="C34" i="5"/>
  <c r="E34" i="5" s="1"/>
  <c r="C32" i="5"/>
  <c r="E32" i="5" s="1"/>
  <c r="C30" i="5"/>
  <c r="E30" i="5" s="1"/>
  <c r="C28" i="5"/>
  <c r="E28" i="5" s="1"/>
  <c r="C23" i="5"/>
  <c r="E23" i="5" s="1"/>
  <c r="C19" i="5"/>
  <c r="E19" i="5" s="1"/>
  <c r="C15" i="5"/>
  <c r="E15" i="5" s="1"/>
  <c r="C22" i="5"/>
  <c r="E22" i="5" s="1"/>
  <c r="C18" i="5"/>
  <c r="E18" i="5" s="1"/>
  <c r="C14" i="5"/>
  <c r="E14" i="5" s="1"/>
  <c r="C27" i="5"/>
  <c r="E27" i="5" s="1"/>
  <c r="C20" i="5"/>
  <c r="E20" i="5" s="1"/>
  <c r="C16" i="5"/>
  <c r="E16" i="5" s="1"/>
  <c r="C26" i="5"/>
  <c r="E26" i="5" s="1"/>
  <c r="K42" i="5" l="1"/>
  <c r="M42" i="5" s="1"/>
  <c r="C55" i="5"/>
  <c r="E12" i="5"/>
  <c r="E13" i="5"/>
  <c r="V32" i="5"/>
  <c r="V14" i="5"/>
  <c r="S46" i="5"/>
  <c r="W46" i="5" s="1"/>
  <c r="S49" i="5"/>
  <c r="W49" i="5" s="1"/>
  <c r="S22" i="5"/>
  <c r="W22" i="5" s="1"/>
  <c r="S39" i="5"/>
  <c r="W39" i="5" s="1"/>
  <c r="S51" i="5"/>
  <c r="W51" i="5" s="1"/>
  <c r="S30" i="5"/>
  <c r="W30" i="5" s="1"/>
  <c r="S24" i="5"/>
  <c r="W24" i="5" s="1"/>
  <c r="S18" i="5"/>
  <c r="W18" i="5" s="1"/>
  <c r="S20" i="5"/>
  <c r="W20" i="5" s="1"/>
  <c r="S29" i="5"/>
  <c r="W29" i="5" s="1"/>
  <c r="S25" i="5"/>
  <c r="W25" i="5" s="1"/>
  <c r="S48" i="5"/>
  <c r="W48" i="5" s="1"/>
  <c r="S34" i="5"/>
  <c r="W34" i="5" s="1"/>
  <c r="S38" i="5"/>
  <c r="W38" i="5" s="1"/>
  <c r="S37" i="5"/>
  <c r="W37" i="5" s="1"/>
  <c r="S44" i="5"/>
  <c r="W44" i="5"/>
  <c r="S21" i="5"/>
  <c r="W21" i="5" s="1"/>
  <c r="S41" i="5"/>
  <c r="W41" i="5" s="1"/>
  <c r="S12" i="5"/>
  <c r="W12" i="5" s="1"/>
  <c r="S36" i="5"/>
  <c r="W36" i="5" s="1"/>
  <c r="S14" i="5"/>
  <c r="S26" i="5"/>
  <c r="W26" i="5" s="1"/>
  <c r="S16" i="5"/>
  <c r="W16" i="5" s="1"/>
  <c r="S47" i="5"/>
  <c r="W47" i="5" s="1"/>
  <c r="S28" i="5"/>
  <c r="W28" i="5" s="1"/>
  <c r="S31" i="5"/>
  <c r="W31" i="5" s="1"/>
  <c r="S23" i="5"/>
  <c r="W23" i="5" s="1"/>
  <c r="S19" i="5"/>
  <c r="W19" i="5"/>
  <c r="S17" i="5"/>
  <c r="W17" i="5" s="1"/>
  <c r="S13" i="5"/>
  <c r="W13" i="5" s="1"/>
  <c r="S32" i="5"/>
  <c r="S43" i="5"/>
  <c r="W43" i="5" s="1"/>
  <c r="S50" i="5"/>
  <c r="W50" i="5"/>
  <c r="S45" i="5"/>
  <c r="W45" i="5" s="1"/>
  <c r="S33" i="5"/>
  <c r="W33" i="5" s="1"/>
  <c r="S27" i="5"/>
  <c r="W27" i="5" s="1"/>
  <c r="S15" i="5"/>
  <c r="W15" i="5" s="1"/>
  <c r="S42" i="5"/>
  <c r="W42" i="5" s="1"/>
  <c r="S40" i="5"/>
  <c r="W40" i="5" s="1"/>
  <c r="B6" i="8"/>
  <c r="B8" i="8" s="1"/>
  <c r="S35" i="5"/>
  <c r="W35" i="5" s="1"/>
  <c r="W32" i="5" l="1"/>
  <c r="Z46" i="5"/>
  <c r="Z44" i="5"/>
  <c r="Z50" i="5"/>
  <c r="Z47" i="5"/>
  <c r="Z48" i="5"/>
  <c r="Z51" i="5"/>
  <c r="Z49" i="5"/>
  <c r="Z43" i="5"/>
  <c r="Z45" i="5"/>
  <c r="Z42" i="5"/>
  <c r="W14" i="5"/>
  <c r="G37" i="5"/>
  <c r="G13" i="5"/>
  <c r="K13" i="5" s="1"/>
  <c r="G23" i="5"/>
  <c r="G19" i="5"/>
  <c r="G31" i="5"/>
  <c r="G12" i="5"/>
  <c r="K12" i="5" s="1"/>
  <c r="G15" i="5"/>
  <c r="G40" i="5"/>
  <c r="G36" i="5"/>
  <c r="G25" i="5"/>
  <c r="G20" i="5"/>
  <c r="G35" i="5"/>
  <c r="G28" i="5"/>
  <c r="G16" i="5"/>
  <c r="G30" i="5"/>
  <c r="G33" i="5"/>
  <c r="G14" i="5"/>
  <c r="G29" i="5"/>
  <c r="B13" i="8"/>
  <c r="G21" i="5"/>
  <c r="G18" i="5"/>
  <c r="G22" i="5"/>
  <c r="G24" i="5"/>
  <c r="G27" i="5"/>
  <c r="G39" i="5"/>
  <c r="G32" i="5"/>
  <c r="G34" i="5"/>
  <c r="G38" i="5"/>
  <c r="G41" i="5"/>
  <c r="G26" i="5"/>
  <c r="G17" i="5"/>
  <c r="AA44" i="5" l="1"/>
  <c r="AB44" i="5" s="1"/>
  <c r="AA43" i="5"/>
  <c r="AB43" i="5" s="1"/>
  <c r="AA49" i="5"/>
  <c r="AB49" i="5" s="1"/>
  <c r="AA51" i="5"/>
  <c r="AB51" i="5" s="1"/>
  <c r="AA48" i="5"/>
  <c r="AB48" i="5" s="1"/>
  <c r="AA47" i="5"/>
  <c r="AB47" i="5" s="1"/>
  <c r="AA50" i="5"/>
  <c r="AB50" i="5" s="1"/>
  <c r="AA42" i="5"/>
  <c r="AB42" i="5" s="1"/>
  <c r="AA45" i="5"/>
  <c r="AB45" i="5" s="1"/>
  <c r="AA46" i="5"/>
  <c r="AB46" i="5" s="1"/>
  <c r="M12" i="5"/>
  <c r="Z12" i="5" s="1"/>
  <c r="AA12" i="5" s="1"/>
  <c r="AB12" i="5" s="1"/>
  <c r="K21" i="5"/>
  <c r="M21" i="5" s="1"/>
  <c r="K22" i="5"/>
  <c r="M22" i="5" s="1"/>
  <c r="K18" i="5"/>
  <c r="M18" i="5" s="1"/>
  <c r="K35" i="5"/>
  <c r="M35" i="5" s="1"/>
  <c r="K23" i="5"/>
  <c r="M23" i="5" s="1"/>
  <c r="K39" i="5"/>
  <c r="M39" i="5" s="1"/>
  <c r="K37" i="5"/>
  <c r="M37" i="5" s="1"/>
  <c r="K28" i="5"/>
  <c r="M28" i="5" s="1"/>
  <c r="K33" i="5"/>
  <c r="M33" i="5" s="1"/>
  <c r="K26" i="5"/>
  <c r="M26" i="5" s="1"/>
  <c r="K16" i="5"/>
  <c r="M16" i="5" s="1"/>
  <c r="K41" i="5"/>
  <c r="M41" i="5" s="1"/>
  <c r="K31" i="5"/>
  <c r="M31" i="5" s="1"/>
  <c r="K38" i="5"/>
  <c r="M38" i="5" s="1"/>
  <c r="K19" i="5"/>
  <c r="M19" i="5" s="1"/>
  <c r="K34" i="5"/>
  <c r="M34" i="5" s="1"/>
  <c r="K20" i="5"/>
  <c r="M20" i="5" s="1"/>
  <c r="K32" i="5"/>
  <c r="M32" i="5" s="1"/>
  <c r="K29" i="5"/>
  <c r="M29" i="5" s="1"/>
  <c r="K25" i="5"/>
  <c r="M25" i="5" s="1"/>
  <c r="M13" i="5"/>
  <c r="K14" i="5"/>
  <c r="M14" i="5" s="1"/>
  <c r="K36" i="5"/>
  <c r="M36" i="5" s="1"/>
  <c r="K27" i="5"/>
  <c r="M27" i="5" s="1"/>
  <c r="K40" i="5"/>
  <c r="M40" i="5" s="1"/>
  <c r="K17" i="5"/>
  <c r="M17" i="5" s="1"/>
  <c r="K24" i="5"/>
  <c r="M24" i="5" s="1"/>
  <c r="K30" i="5"/>
  <c r="M30" i="5" s="1"/>
  <c r="K15" i="5"/>
  <c r="M15" i="5" s="1"/>
  <c r="Z19" i="5" l="1"/>
  <c r="Z14" i="5"/>
  <c r="Z13" i="5"/>
  <c r="Z24" i="5"/>
  <c r="Z35" i="5"/>
  <c r="Z15" i="5"/>
  <c r="Z30" i="5"/>
  <c r="Z17" i="5"/>
  <c r="Z18" i="5"/>
  <c r="Z39" i="5"/>
  <c r="Z23" i="5"/>
  <c r="Z29" i="5"/>
  <c r="Z40" i="5"/>
  <c r="Z32" i="5"/>
  <c r="Z26" i="5"/>
  <c r="Z22" i="5"/>
  <c r="Z36" i="5"/>
  <c r="Z41" i="5"/>
  <c r="Z16" i="5"/>
  <c r="Z27" i="5"/>
  <c r="Z20" i="5"/>
  <c r="Z33" i="5"/>
  <c r="Z21" i="5"/>
  <c r="Z37" i="5"/>
  <c r="Z38" i="5"/>
  <c r="Z31" i="5"/>
  <c r="Z25" i="5"/>
  <c r="Z34" i="5"/>
  <c r="Z28" i="5"/>
  <c r="AA37" i="5" l="1"/>
  <c r="AB37" i="5" s="1"/>
  <c r="AA40" i="5"/>
  <c r="AB40" i="5" s="1"/>
  <c r="AA41" i="5"/>
  <c r="AB41" i="5" s="1"/>
  <c r="AA39" i="5"/>
  <c r="AB39" i="5" s="1"/>
  <c r="AA38" i="5"/>
  <c r="AB38" i="5" s="1"/>
  <c r="AA22" i="5"/>
  <c r="AB22" i="5" s="1"/>
  <c r="AA30" i="5"/>
  <c r="AB30" i="5" s="1"/>
  <c r="AA32" i="5"/>
  <c r="AB32" i="5" s="1"/>
  <c r="AA35" i="5"/>
  <c r="AB35" i="5" s="1"/>
  <c r="AA23" i="5"/>
  <c r="AB23" i="5" s="1"/>
  <c r="AA21" i="5"/>
  <c r="AB21" i="5" s="1"/>
  <c r="AA14" i="5"/>
  <c r="AB14" i="5" s="1"/>
  <c r="AA17" i="5"/>
  <c r="AB17" i="5" s="1"/>
  <c r="AA26" i="5"/>
  <c r="AB26" i="5" s="1"/>
  <c r="AA33" i="5"/>
  <c r="AB33" i="5" s="1"/>
  <c r="AA15" i="5"/>
  <c r="AB15" i="5" s="1"/>
  <c r="AA28" i="5"/>
  <c r="AB28" i="5" s="1"/>
  <c r="AA20" i="5"/>
  <c r="AB20" i="5" s="1"/>
  <c r="AA34" i="5"/>
  <c r="AB34" i="5" s="1"/>
  <c r="AA29" i="5"/>
  <c r="AB29" i="5" s="1"/>
  <c r="AA24" i="5"/>
  <c r="AB24" i="5" s="1"/>
  <c r="AA25" i="5"/>
  <c r="AB25" i="5" s="1"/>
  <c r="AA16" i="5"/>
  <c r="AB16" i="5" s="1"/>
  <c r="AA13" i="5"/>
  <c r="AB13" i="5" s="1"/>
  <c r="AA31" i="5"/>
  <c r="AB31" i="5" s="1"/>
  <c r="AA36" i="5"/>
  <c r="AB36" i="5" s="1"/>
  <c r="AA18" i="5"/>
  <c r="AB18" i="5" s="1"/>
  <c r="AA19" i="5"/>
  <c r="AB19" i="5" s="1"/>
  <c r="AA27" i="5"/>
  <c r="AB27"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Schyra, Matthias</author>
  </authors>
  <commentList>
    <comment ref="G8" authorId="0" shapeId="0" xr:uid="{00000000-0006-0000-0100-000004000000}">
      <text>
        <r>
          <rPr>
            <sz val="9"/>
            <color indexed="81"/>
            <rFont val="Tahoma"/>
            <family val="2"/>
          </rPr>
          <t xml:space="preserve">Bitte tragen Sie hier das Entstehungsjahr der unten eingetragenen Kosten ein. </t>
        </r>
      </text>
    </comment>
    <comment ref="B69" authorId="0" shapeId="0" xr:uid="{00000000-0006-0000-0100-000006000000}">
      <text>
        <r>
          <rPr>
            <sz val="9"/>
            <color indexed="81"/>
            <rFont val="Tahoma"/>
            <family val="2"/>
          </rPr>
          <t xml:space="preserve">Es sind aufgrund des Hilfebedarfs der Leistungsberechtigten ggfs. Mehrkosten gegenüber den im Regelsatz vorgesehenen Kosten möglich, die - sofern sie aufgrund der Behinderung entstehen - der Fachleistung zuzuordnen sind. Ein genereller Aufteilungsschlüssel kann jedoch nicht festgelegt werden. Anhand der tatsächlichen Kosten und der betreuten Personenkreises sollte ein Schlüssel für das jeweilige Wohnangebot definiert werden.
</t>
        </r>
      </text>
    </comment>
    <comment ref="B74" authorId="0" shapeId="0" xr:uid="{00000000-0006-0000-0100-000007000000}">
      <text>
        <r>
          <rPr>
            <sz val="9"/>
            <color indexed="81"/>
            <rFont val="Tahoma"/>
            <family val="2"/>
          </rPr>
          <t xml:space="preserve">Reinigungskosten sind im Kalkulationstool zum Basismodul (Hauswirtschaft) enthalten </t>
        </r>
      </text>
    </comment>
    <comment ref="B78" authorId="0" shapeId="0" xr:uid="{00000000-0006-0000-0100-000008000000}">
      <text>
        <r>
          <rPr>
            <sz val="9"/>
            <color indexed="81"/>
            <rFont val="Tahoma"/>
            <family val="2"/>
          </rPr>
          <t xml:space="preserve">Es sind aufgrund des Hilfebedarfs der Leistungsberechtigten ggfs. Mehrkosten gegenüber den im Regelsatz vorgesehenen Kosten möglich, die - sofern sie aufgrund der Behinderung entstehen - der Fachleistung zuzuordnen sind. Ein genereller Aufteilungsschlüssel kann jedoch nicht festgelegt werden. Anhand der tatsächlichen Kosten und der betreuten Personenkreises sollte ein Schlüssel für das jeweilige Wohnangebot definiert werden.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Schyra, Matthias</author>
  </authors>
  <commentList>
    <comment ref="D8" authorId="0" shapeId="0" xr:uid="{00000000-0006-0000-0200-000001000000}">
      <text>
        <r>
          <rPr>
            <sz val="9"/>
            <color rgb="FF000000"/>
            <rFont val="Tahoma"/>
            <family val="2"/>
          </rPr>
          <t>Hinweis: Die individuellen Regelbedarfs-finanzierten Kosten in Spalte D können unterschiedliche Personen betreffen. Sie können deshalb nicht per Formel summiert werden. Für jeden Bewohner, der eine solche Leistung in Anspruch nimmt, muss eine getrennte Zusammenstellung manuell erfolgen. Die jährliche Summe der hier erfassten individuellen Leistungen pro Bewohner sollte mit der jährlichen Summe der individuellen regelbedarfs-finanzierten Kosten in Reiter "Kostenzuordnung" Spalte I übereinstimmen). Dies wird in einer Kontrollsume unterhalb dieser Tabelle überprüft.</t>
        </r>
      </text>
    </comment>
    <comment ref="I9" authorId="0" shapeId="0" xr:uid="{00000000-0006-0000-0200-000002000000}">
      <text>
        <r>
          <rPr>
            <sz val="9"/>
            <color indexed="81"/>
            <rFont val="Tahoma"/>
            <family val="2"/>
          </rPr>
          <t>Bitte lesen Sie hierzu Kapitel 4.2.7 in der Handreichung zum Regelbedarfs-Tool</t>
        </r>
      </text>
    </comment>
    <comment ref="I10" authorId="0" shapeId="0" xr:uid="{00000000-0006-0000-0200-000003000000}">
      <text>
        <r>
          <rPr>
            <sz val="9"/>
            <color indexed="81"/>
            <rFont val="Tahoma"/>
            <family val="2"/>
          </rPr>
          <t>Bitte lesen Sie hierzu Kapitel 4.2.7 in der Handreichung zum Regelbedarfs-Tool</t>
        </r>
      </text>
    </comment>
    <comment ref="Y10" authorId="0" shapeId="0" xr:uid="{00000000-0006-0000-0200-000004000000}">
      <text>
        <r>
          <rPr>
            <sz val="9"/>
            <color indexed="81"/>
            <rFont val="Tahoma"/>
            <family val="2"/>
          </rPr>
          <t>1/30 des Betrages nach §2 (1) Satz 2 der Sozialversicherungsentgeltverordnung.
In 2020 bspw. 102 € / 30 = 3,40 €
Bitte lesen Sie hierzu Kapitel 4.2.7 in der Handreichung zum Regelbedarfs-Tool.</t>
        </r>
      </text>
    </comment>
    <comment ref="I11" authorId="0" shapeId="0" xr:uid="{00000000-0006-0000-0200-000005000000}">
      <text>
        <r>
          <rPr>
            <sz val="9"/>
            <color indexed="81"/>
            <rFont val="Tahoma"/>
            <family val="2"/>
          </rPr>
          <t xml:space="preserve">Bitte lesen Sie hierzu Kapitel 4.2.7 in der Handreichung zum Regelbedarfs-Tool
</t>
        </r>
      </text>
    </comment>
    <comment ref="M11" authorId="0" shapeId="0" xr:uid="{00000000-0006-0000-0200-000006000000}">
      <text>
        <r>
          <rPr>
            <sz val="9"/>
            <color rgb="FF000000"/>
            <rFont val="Tahoma"/>
            <family val="2"/>
          </rPr>
          <t>Regelbedarfsstufe 2 
(§ 8 Abs. 1 Nr. 2 RBEG) in der jeweils aktuellen Höhe.
Bitte aktuellen Jahres-Wert eintragen.
Für 2020 beträgt der Wert bspw. 389 €.</t>
        </r>
      </text>
    </comment>
    <comment ref="S11" authorId="0" shapeId="0" xr:uid="{00000000-0006-0000-0200-000007000000}">
      <text>
        <r>
          <rPr>
            <sz val="9"/>
            <color indexed="81"/>
            <rFont val="Tahoma"/>
            <family val="2"/>
          </rPr>
          <t>Regelbedarfsstufe 1
(§ 8 Abs. 1 Nr. 1 RBEG) in der jeweils aktuellen Höhe.
Bitte aktuellen Jahres-Wert eintragen.
Für 2020 beträgt der Wert bspw. 432 €.</t>
        </r>
      </text>
    </comment>
    <comment ref="X11" authorId="0" shapeId="0" xr:uid="{00000000-0006-0000-0200-000008000000}">
      <text>
        <r>
          <rPr>
            <sz val="9"/>
            <color indexed="81"/>
            <rFont val="Tahoma"/>
            <family val="2"/>
          </rPr>
          <t>Bitte lesen Sie hierzu Kapitel 4.2.7 in der Handreichung zum Regelbedarfs-Tool.</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Reineke Fabian</author>
  </authors>
  <commentList>
    <comment ref="D4" authorId="0" shapeId="0" xr:uid="{2F905857-1073-4A9C-9922-D0768DAC0A73}">
      <text>
        <r>
          <rPr>
            <sz val="9"/>
            <color indexed="81"/>
            <rFont val="Segoe UI"/>
            <family val="2"/>
          </rPr>
          <t>inklusive Fachleistungs-Anteil "Regelbedarf anteilig"!</t>
        </r>
      </text>
    </comment>
    <comment ref="J4" authorId="0" shapeId="0" xr:uid="{1ED5A85A-1CBA-4D54-BA47-CBC2215C78B9}">
      <text>
        <r>
          <rPr>
            <sz val="9"/>
            <color indexed="81"/>
            <rFont val="Segoe UI"/>
            <family val="2"/>
          </rPr>
          <t>inklusive Regelbedarfs-Anteil "Regelbedarf anteilig"!</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Schyra, Matthias</author>
  </authors>
  <commentList>
    <comment ref="B6" authorId="0" shapeId="0" xr:uid="{00000000-0006-0000-0300-000001000000}">
      <text>
        <r>
          <rPr>
            <sz val="9"/>
            <color rgb="FF000000"/>
            <rFont val="Tahoma"/>
            <family val="2"/>
          </rPr>
          <t>aktuelle Höhe der RBS 1, bitte im Reiter "Ermittlung pro Bewohner" Feld Q11 erfassen.</t>
        </r>
      </text>
    </comment>
    <comment ref="A10" authorId="0" shapeId="0" xr:uid="{00000000-0006-0000-0300-000002000000}">
      <text>
        <r>
          <rPr>
            <sz val="9"/>
            <color indexed="81"/>
            <rFont val="Tahoma"/>
            <family val="2"/>
          </rPr>
          <t xml:space="preserve">Sofern die </t>
        </r>
        <r>
          <rPr>
            <u/>
            <sz val="9"/>
            <color indexed="81"/>
            <rFont val="Tahoma"/>
            <family val="2"/>
          </rPr>
          <t>Leistungsberechtigten</t>
        </r>
        <r>
          <rPr>
            <sz val="9"/>
            <color indexed="81"/>
            <rFont val="Tahoma"/>
            <family val="2"/>
          </rPr>
          <t xml:space="preserve"> ihre Bekleidung selbst aus den ihnen verbleibenden Mitteln einkaufen, muss hierfür ein angemessener Ansatz in den Orientierungswert für verbleibende Barmittel eingerechnet werden.
Sofern der </t>
        </r>
        <r>
          <rPr>
            <u/>
            <sz val="9"/>
            <color indexed="81"/>
            <rFont val="Tahoma"/>
            <family val="2"/>
          </rPr>
          <t>Leistungserbringer</t>
        </r>
        <r>
          <rPr>
            <sz val="9"/>
            <color indexed="81"/>
            <rFont val="Tahoma"/>
            <family val="2"/>
          </rPr>
          <t xml:space="preserve"> diese Dienstleistung erbringt, ist kein Ansatz für die verbleibenden Barmittel notwendig, jedoch sind dann die Kosten im Reiter "Kostenzuordnung" zu erfassen, dem Regelbedarf zuzuordnen und den einzelnen Leistungsberechtigten in Rechnung zu stellen.</t>
        </r>
      </text>
    </comment>
    <comment ref="B11" authorId="0" shapeId="0" xr:uid="{00000000-0006-0000-0300-000003000000}">
      <text>
        <r>
          <rPr>
            <sz val="9"/>
            <color indexed="81"/>
            <rFont val="Tahoma"/>
            <family val="2"/>
          </rPr>
          <t>Siehe Reiter "Gütergruppen RBS2"</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Schyra, Matthias</author>
  </authors>
  <commentList>
    <comment ref="D2" authorId="0" shapeId="0" xr:uid="{00000000-0006-0000-0400-000001000000}">
      <text>
        <r>
          <rPr>
            <sz val="9"/>
            <color rgb="FF000000"/>
            <rFont val="Tahoma"/>
            <family val="2"/>
          </rPr>
          <t xml:space="preserve">Bitte aktuelle Höhe NICHT hier, sondern im Reiter "Ermittlung pro Bewohner" Feld K11 erfassen.
</t>
        </r>
      </text>
    </comment>
    <comment ref="D6" authorId="0" shapeId="0" xr:uid="{00000000-0006-0000-0400-000002000000}">
      <text>
        <r>
          <rPr>
            <sz val="9"/>
            <color rgb="FF000000"/>
            <rFont val="Tahoma"/>
            <family val="2"/>
          </rPr>
          <t xml:space="preserve">wird übernommen in Reiter Barmittel
</t>
        </r>
      </text>
    </comment>
  </commentList>
</comments>
</file>

<file path=xl/sharedStrings.xml><?xml version="1.0" encoding="utf-8"?>
<sst xmlns="http://schemas.openxmlformats.org/spreadsheetml/2006/main" count="1192" uniqueCount="543">
  <si>
    <t>Medizinischer Bedarf – Hausapotheke</t>
  </si>
  <si>
    <t>Allgemeiner pflegerischer Sachbedarf für SGB XI-Leistungen</t>
  </si>
  <si>
    <t>Betreuungsaufwand</t>
  </si>
  <si>
    <t>Aufwand für therapeutische Maßnahmen</t>
  </si>
  <si>
    <t>Lehr- und Lernmittel</t>
  </si>
  <si>
    <t>Aufwand für Bekleidung Klienten</t>
  </si>
  <si>
    <t>Aufwand für Nachhilfe</t>
  </si>
  <si>
    <t>Aufwand für Weihnachtsgeld Klienten</t>
  </si>
  <si>
    <t>Aufwand für individuelle Nebenleistungen Klienten</t>
  </si>
  <si>
    <t>Wasser, Abwasser</t>
  </si>
  <si>
    <t>Strom</t>
  </si>
  <si>
    <t>Gas, Heizöl, Holz, Fernwärme</t>
  </si>
  <si>
    <t>Wäschereinigung/Pflege in Eigenleistung</t>
  </si>
  <si>
    <t xml:space="preserve">Dienst- und Schutzkleidung </t>
  </si>
  <si>
    <t>Gartenpflege in Eigenleistung</t>
  </si>
  <si>
    <t>Material der Hilfs- und Nebenbetriebe</t>
  </si>
  <si>
    <t>Materialaufwand für Fertigungsstellen</t>
  </si>
  <si>
    <t>Fremdreinigung</t>
  </si>
  <si>
    <t>Fremdwäscherei u. a. auch Wäschereinigung</t>
  </si>
  <si>
    <t>Büromaterial (inkl. EDV-Material)</t>
  </si>
  <si>
    <t>Bankspesen</t>
  </si>
  <si>
    <t>Porti, Zustellkosten</t>
  </si>
  <si>
    <t>Frachten</t>
  </si>
  <si>
    <t>Telefon, Telefax, Internet</t>
  </si>
  <si>
    <t>Rundfunkbeiträge</t>
  </si>
  <si>
    <t>Bücher, Zeitschriften, Fachliteratur</t>
  </si>
  <si>
    <t xml:space="preserve">Reisekosten, Tagungskosten </t>
  </si>
  <si>
    <t>Personalbeschaffungsaufwendungen</t>
  </si>
  <si>
    <t>Beratungsaufwendungen, Prüfungs-, Gerichts- und Anwaltskosten</t>
  </si>
  <si>
    <t>Mitgliedsbeiträge an Verbände und Organisationen</t>
  </si>
  <si>
    <t>Aufwendungen für Werbung, Repräsentation und Gästebetreuung</t>
  </si>
  <si>
    <t>Aufwendungen für externe Verwaltungsarbeiten und Software</t>
  </si>
  <si>
    <t>Sonstige Verwaltungsaufwendungen</t>
  </si>
  <si>
    <t>Instandhaltung/Instandsetzung – Außenanlagen</t>
  </si>
  <si>
    <t>Instandhaltung/Instandsetzung – Gebäude</t>
  </si>
  <si>
    <t>Instandhaltung/Instandsetzung – Technische Anlagen und Maschinen</t>
  </si>
  <si>
    <t>Instandhaltung/Instandsetzung – Betriebs- und Geschäftsausstattung</t>
  </si>
  <si>
    <t>Wartung – Außenanlagen</t>
  </si>
  <si>
    <t>Wartung – Gebäude</t>
  </si>
  <si>
    <t>Wartung – Technische Anlagen und Maschinen</t>
  </si>
  <si>
    <t>Wartung – Betriebs- und Geschäftsausstattung</t>
  </si>
  <si>
    <t>Steuern vom Einkommen und Ertrag</t>
  </si>
  <si>
    <t>Abgaben und Gebühren</t>
  </si>
  <si>
    <t>Müllgebühren/Abfallentsorgung</t>
  </si>
  <si>
    <t>Zinsen für Betriebsmittelkredite/Kontokorrentkredite</t>
  </si>
  <si>
    <t>Zinsen aus Aufzinsungen von langfristigen Rückstellungen</t>
  </si>
  <si>
    <t>(Sonstige) Zinsähnliche Aufwendungen</t>
  </si>
  <si>
    <t>Abschreibungen auf immaterielle Vermögensgegenstände des Anlagevermögens</t>
  </si>
  <si>
    <t>Abschreibungen auf Finanzanlagen und auf Wertpapiere des Umlaufvermögens</t>
  </si>
  <si>
    <t>Sonstige außergewöhnliche Abschreibung</t>
  </si>
  <si>
    <t xml:space="preserve">Sonstige betriebliche Aufwendungen für Mitarbeiter </t>
  </si>
  <si>
    <t>Sachaufwendungen der Ausbildungsstätten</t>
  </si>
  <si>
    <t>Mieten</t>
  </si>
  <si>
    <t>Mietnebenkosten/Eigentümerumlage</t>
  </si>
  <si>
    <t>Leasing unbewegliches Anlagevermögen</t>
  </si>
  <si>
    <t>Leasing bewegliches Anlagevermögen</t>
  </si>
  <si>
    <t>Pachten und Erbbauzinsen</t>
  </si>
  <si>
    <t>Umlagen für Fachberatung</t>
  </si>
  <si>
    <t>Honorare für Referenten etc. (sofern nicht Konto 7801 zuzuordnen)</t>
  </si>
  <si>
    <t>Personal von Zeitarbeitsfirmen / Sonst. Personaldienstleistungen</t>
  </si>
  <si>
    <t>Aufwendungen für Leistungen nach SGB XI</t>
  </si>
  <si>
    <t>Aufwendungen für Leistungen nach SGB V</t>
  </si>
  <si>
    <t>Aufwendungen für sonstige bezogene Leistungen von Koop.</t>
  </si>
  <si>
    <t>Verluste aus Schadensfällen</t>
  </si>
  <si>
    <t>Abschreibungen auf sonstige Vermögensgegenstände
(außer Wertpapiere)</t>
  </si>
  <si>
    <t>Verluste aus dem Abgang immaterieller Vermögensgegen-
stände oder Sachanlagen</t>
  </si>
  <si>
    <t>Verluste aus dem Abgang von Finanzanlagen</t>
  </si>
  <si>
    <t>Aufwand Altenpflege-Ausbildungsumlage (KVJS)</t>
  </si>
  <si>
    <t xml:space="preserve">Ausgleichsabgabe nach dem SGB IX </t>
  </si>
  <si>
    <t>Periodenfremde Aufwendungen Personalaufwand</t>
  </si>
  <si>
    <t>Spenden und ähnliche Aufwendungen</t>
  </si>
  <si>
    <t>Betriebszuschüsse an andere gemeinnützige Einrichtungen und Dienste</t>
  </si>
  <si>
    <t>Fachleistung</t>
  </si>
  <si>
    <t>Regelbedarf</t>
  </si>
  <si>
    <t>Kostenzuordnung:</t>
  </si>
  <si>
    <t>andere Refinanzierung</t>
  </si>
  <si>
    <t>Aufteilung nach Köpfen</t>
  </si>
  <si>
    <t>ja</t>
  </si>
  <si>
    <t>nein</t>
  </si>
  <si>
    <t>Stammdaten</t>
  </si>
  <si>
    <t>diese Felder sind auszufüllen</t>
  </si>
  <si>
    <t>Einrichtung / Standort:</t>
  </si>
  <si>
    <t>Standort-Landkreis:</t>
  </si>
  <si>
    <t>Anzahl Plätze</t>
  </si>
  <si>
    <t>Vor Ausfüllen der Berechnungsvorlage wird die Lektüre des Leitfadens empfohlen!</t>
  </si>
  <si>
    <t>1) Kontenbezeichnung</t>
  </si>
  <si>
    <t>2) Kosten 
pro Jahr für alle Bewohner</t>
  </si>
  <si>
    <t>Summe</t>
  </si>
  <si>
    <t>Kosten des Leistungserbringers:</t>
  </si>
  <si>
    <t>Kostenzuordnung</t>
  </si>
  <si>
    <t>Kosten p.a. für alle</t>
  </si>
  <si>
    <t>indiv. Teiler</t>
  </si>
  <si>
    <t>= monatlicher 
Rechnungsbetrag d. Leistungsberbring.</t>
  </si>
  <si>
    <t>Refinanzierung pro Bewohner:</t>
  </si>
  <si>
    <t>Grundsteuer</t>
  </si>
  <si>
    <t>Gebäudeversicherung</t>
  </si>
  <si>
    <t xml:space="preserve">Individuell
pro Monat
</t>
  </si>
  <si>
    <t>für alle 
pro Monat</t>
  </si>
  <si>
    <t>Summe
pro Monat</t>
  </si>
  <si>
    <t>Wasser, Energie, Brennstoffe</t>
  </si>
  <si>
    <t>Wirtschaftsbedarf</t>
  </si>
  <si>
    <t>Aufwendungen für Verwaltungsbedarf</t>
  </si>
  <si>
    <t>Aufwendungen für zentrale Dienstleistungen (trägerintern)</t>
  </si>
  <si>
    <t>Instandhaltung/Instandsetzung und Wartung</t>
  </si>
  <si>
    <t>Steuern, Abgaben und Versicherungen</t>
  </si>
  <si>
    <t>Zinsen und ähnliche Aufwendungen</t>
  </si>
  <si>
    <t>Abschreibungen</t>
  </si>
  <si>
    <t>Sonstige betriebliche Aufwendungen</t>
  </si>
  <si>
    <t>Außergewöhnliche Aufwendungen</t>
  </si>
  <si>
    <t>Spenden und Betriebszuschüsse</t>
  </si>
  <si>
    <t>Wartung – Sonstiges</t>
  </si>
  <si>
    <t>Instandhaltung/Instandsetzung – Sonstiges</t>
  </si>
  <si>
    <t>vgl. Empfehlungen des Deutschen Vereins
zur Gewährung von Krankenkostzulagen
in der Sozialhilfe</t>
  </si>
  <si>
    <t>= monatliche
Grundpauschale Lebensunterhalt</t>
  </si>
  <si>
    <t>= monatliche
Zusatzleistungen der Einrichtung</t>
  </si>
  <si>
    <t>Kontrolle</t>
  </si>
  <si>
    <t>Aufwendungen aus Kostenerstattungen für den Einsatz von Arbeitnehmern anderer Träger als Vertretungskräfte</t>
  </si>
  <si>
    <t>Regelbed.fin. für alle:</t>
  </si>
  <si>
    <t>zusätzlich individuell:</t>
  </si>
  <si>
    <t>Summe gesamt</t>
  </si>
  <si>
    <t>davon Summe Regelbedarf</t>
  </si>
  <si>
    <t xml:space="preserve">3) Kosten-
zuordnung
</t>
  </si>
  <si>
    <t>DROPDOWN-MENU!</t>
  </si>
  <si>
    <t xml:space="preserve">zusätzl. Regelbedarfs-finanzierte Kosten
für einzelne Bewohner
pro Monat
</t>
  </si>
  <si>
    <t>Berechnung per Formel</t>
  </si>
  <si>
    <t>dort in den Nebenkosten zu erfassen, somit auch nicht über den Regelbedarf zu refinanzieren. Eine Aufteilung in KdU und Fachleistung ist für die Berechnung des Regelbedarfs nicht nötig.</t>
  </si>
  <si>
    <t>Abteilung, Code</t>
  </si>
  <si>
    <t>Gegenstand der Nachweisung</t>
  </si>
  <si>
    <t>01</t>
  </si>
  <si>
    <t>Nahrungsmittel, alkoholfreie Getränke</t>
  </si>
  <si>
    <t>0110 000</t>
  </si>
  <si>
    <t xml:space="preserve">Nahrungsmittel </t>
  </si>
  <si>
    <t>0120 000</t>
  </si>
  <si>
    <t>Getränke</t>
  </si>
  <si>
    <t>0210 000</t>
  </si>
  <si>
    <t>alkoholische Getränke (substituiert durch Mineralwasser)</t>
  </si>
  <si>
    <t>03</t>
  </si>
  <si>
    <t>Bekleidung und Schuhe</t>
  </si>
  <si>
    <t>0312 100</t>
  </si>
  <si>
    <t>Bekleidung für Herren ab 14</t>
  </si>
  <si>
    <t>0312 200</t>
  </si>
  <si>
    <t>Bekleidung für Damen ab 14</t>
  </si>
  <si>
    <t>0311 000</t>
  </si>
  <si>
    <t>Bekleidungsstoffe</t>
  </si>
  <si>
    <t>0313 000</t>
  </si>
  <si>
    <t>Bekleidungszubehör</t>
  </si>
  <si>
    <t>0321 100</t>
  </si>
  <si>
    <t>Schuhe für Herren ab 14</t>
  </si>
  <si>
    <t>0321 200</t>
  </si>
  <si>
    <t>Schuhe für Damen ab 14</t>
  </si>
  <si>
    <t>0321 900</t>
  </si>
  <si>
    <t>Schuhzubehör</t>
  </si>
  <si>
    <t>0314 100</t>
  </si>
  <si>
    <t>fremde Änderungen und Reparaturen an Bekleidung (einschl. Leihgebühren)</t>
  </si>
  <si>
    <t>0322 000</t>
  </si>
  <si>
    <t>fremde Änderungen und Reparaturen an Schuhen (einschl. Leihgebühren)</t>
  </si>
  <si>
    <t>04</t>
  </si>
  <si>
    <t>Wohnen, Energie und Wohnungsinstandhaltung</t>
  </si>
  <si>
    <t>0451 010</t>
  </si>
  <si>
    <t>Strom (auch Solarenergie)</t>
  </si>
  <si>
    <t>0431 000</t>
  </si>
  <si>
    <t>Ausgaben für Instandhaltung und Schönheitsreparaturen Eigenleistungen
Mieter- Untermieterinnen für Haupt-, Zweit- und Freizeitwohnungen</t>
  </si>
  <si>
    <t>0431 915</t>
  </si>
  <si>
    <t>Ausgaben für kleinere Instandhaltung, Reparaturen der Eigentümer, Eigenleistungen</t>
  </si>
  <si>
    <t>0413 900</t>
  </si>
  <si>
    <t>Ausgaben für Instandhaltung /Schönheitsreparaturen – Fremdleistungen 
Mieter- / Untermieterinnen für Haupt-, Zweit- und Freizeitwohnungen</t>
  </si>
  <si>
    <t>0432 915</t>
  </si>
  <si>
    <t>Ausgaben für kleinere Instandhaltung, Reparaturen der Eigentümer, Fremdleistungen (Handwerker/-innen)</t>
  </si>
  <si>
    <t>05</t>
  </si>
  <si>
    <t>Innenausstattung, Haushaltsgeräte und -gegenstände</t>
  </si>
  <si>
    <t>0511 090</t>
  </si>
  <si>
    <t>Lieferung, Installation von Möbeln und elektrischen Leuchten</t>
  </si>
  <si>
    <t>0511 900</t>
  </si>
  <si>
    <t>Möbel und Einrichtungsgegenstände</t>
  </si>
  <si>
    <t>0512 090</t>
  </si>
  <si>
    <t>Verlegen von Teppichen und elastischen Bodenbelägen</t>
  </si>
  <si>
    <t>0512 910</t>
  </si>
  <si>
    <t>Teppiche und elastische Bodenbeläge</t>
  </si>
  <si>
    <t>0520 900</t>
  </si>
  <si>
    <t>Heimtextilien</t>
  </si>
  <si>
    <t>0531 100</t>
  </si>
  <si>
    <t>Kühlschränke, Gefrierschränke / -truhen</t>
  </si>
  <si>
    <t>0531 200</t>
  </si>
  <si>
    <t>Waschmaschinen, Wäschetrockner, Geschirrspül- und Bügelmaschinen</t>
  </si>
  <si>
    <t>0531 900</t>
  </si>
  <si>
    <t>fremde Installationen Haushalts- großgeräten</t>
  </si>
  <si>
    <t>0531 901</t>
  </si>
  <si>
    <t>sonstige größere Haushaltsgeräte</t>
  </si>
  <si>
    <t>0532 000</t>
  </si>
  <si>
    <t>kleine elektrische Haushaltsgeräte</t>
  </si>
  <si>
    <t>0540 400</t>
  </si>
  <si>
    <t>Reparaturen an Glaswaren, Geschirr und anderen Gebrauchs-gegenständen für die Haushaltsführung</t>
  </si>
  <si>
    <t>0540 900</t>
  </si>
  <si>
    <t>Glaswaren, Geschirr und andere Haushaltsgegenstände</t>
  </si>
  <si>
    <t>0551 902</t>
  </si>
  <si>
    <t>elektrische Werkzeuge (inkl. Reparaturen, Miete)</t>
  </si>
  <si>
    <t>0552 030</t>
  </si>
  <si>
    <t>andere Gebrauchsgüter fürs Haus (Metallwaren, Elektroartikel)</t>
  </si>
  <si>
    <t>0552 902</t>
  </si>
  <si>
    <t>nicht elektrische Werkzeuge (inkl. Reparaturen, Miete)</t>
  </si>
  <si>
    <t>0561 000</t>
  </si>
  <si>
    <t>Verbrauchsgüter  Haushaltsführung</t>
  </si>
  <si>
    <t>0513 000</t>
  </si>
  <si>
    <t>Reparatur von Möbeln, Einrichtungs- gegenständen, Bodenbelägen</t>
  </si>
  <si>
    <t>0533 000</t>
  </si>
  <si>
    <t>Reparaturen an Haushaltsgeräten (inkl. Mieten)</t>
  </si>
  <si>
    <t>06</t>
  </si>
  <si>
    <t>Gesundheitspflege</t>
  </si>
  <si>
    <t>0611 010</t>
  </si>
  <si>
    <t>pharmazeutische Erzeugnisse
- für gesetzlich Krankenversicherte
- mit Rezept (nur Eigenanteil/ Zuzahlg)</t>
  </si>
  <si>
    <t>0611 900</t>
  </si>
  <si>
    <t>pharmazeutische Erzeugnisse mit/ohne Rezept (verauslagter Gesamtbetrag)</t>
  </si>
  <si>
    <t>0612 010</t>
  </si>
  <si>
    <t>andere medizinische Erzeugnisse
- für gesetzlich Krankenversicherte
- mit Rezept (nur Eigenanteil/ Zuzahlg)</t>
  </si>
  <si>
    <t>0612 900</t>
  </si>
  <si>
    <t>andere medizinische Erzeugnisse mit/ohne Rezept (verauslagter Gesamtbetrag)</t>
  </si>
  <si>
    <t>0613 900</t>
  </si>
  <si>
    <t>therapeutische Mittel und Geräte (einschl. Eigenanteile)</t>
  </si>
  <si>
    <t>07</t>
  </si>
  <si>
    <t>Verkehr</t>
  </si>
  <si>
    <t>0713 000</t>
  </si>
  <si>
    <t>Kauf oder Leasing von Fahrrädern</t>
  </si>
  <si>
    <t>0721 070</t>
  </si>
  <si>
    <t>Zubehör, Einzel- und Ersatzteile für Fahrräder</t>
  </si>
  <si>
    <t>0723 000</t>
  </si>
  <si>
    <t>Wartungen/Reparaturen</t>
  </si>
  <si>
    <t>0730 901</t>
  </si>
  <si>
    <t>fremde Verkehrsdienstleistungen (ohne Übernachtung) - nicht Luftverkehr</t>
  </si>
  <si>
    <t>0730 902</t>
  </si>
  <si>
    <t>fremde Verkehrsdienstleistungen ( mit Übernachtung) - nicht Luftverkehr</t>
  </si>
  <si>
    <t>08</t>
  </si>
  <si>
    <t>Nachrichtenübermittlung</t>
  </si>
  <si>
    <t>0820 000</t>
  </si>
  <si>
    <t>Kauf und Reparatur von Festnetz und Mobiltelefonen sowie anderen Kommunikationsgeräten</t>
  </si>
  <si>
    <t>0810 000</t>
  </si>
  <si>
    <t>Post- und Paketdienstleistungen, private Brief- und Paketzustelldienste, Gebühren und Entgelte,
Versandkosten</t>
  </si>
  <si>
    <t>0830 401</t>
  </si>
  <si>
    <t>Kommunikationsdienstleistungen - Doppelflatrate Festnetztelefon und Internet (Kombipaket)</t>
  </si>
  <si>
    <t>09</t>
  </si>
  <si>
    <t>Freizeit, Unterhaltung und Kultur</t>
  </si>
  <si>
    <t>0911 100</t>
  </si>
  <si>
    <t>Tonempfangs-, -aufnahme und -wiedergabegeräte</t>
  </si>
  <si>
    <t>0911 200</t>
  </si>
  <si>
    <t>Fernseh- und Videogeräte, TV-Antennen</t>
  </si>
  <si>
    <t>0913 000</t>
  </si>
  <si>
    <t>Datenverarbeitungsgeräte sowie System- und Anwendungssoftware (einschl. Downloads und Apps)</t>
  </si>
  <si>
    <t>0914 000</t>
  </si>
  <si>
    <t>Bild-, Daten- und Tonträger (einschl. Downloads von Filmen, Musik, Fotos und entsprechenden Apps)</t>
  </si>
  <si>
    <t>0921 900</t>
  </si>
  <si>
    <t>langlebige Gebrauchsgüter und Ausrüstungen für Sport, Camping und Erholung, Musikinstrumente</t>
  </si>
  <si>
    <t>0931 900</t>
  </si>
  <si>
    <t>Spielwaren (auch Computer-, Onlinespiele, Downloads und Apps)</t>
  </si>
  <si>
    <t>0932 010</t>
  </si>
  <si>
    <t>Sportartikel</t>
  </si>
  <si>
    <t>0941 020</t>
  </si>
  <si>
    <t>außerschulische Sport- und Musikunterrichte, Hobbykurse</t>
  </si>
  <si>
    <t>0941 040</t>
  </si>
  <si>
    <t>Miete/Leihgebühren für Sport- und Campingartikel</t>
  </si>
  <si>
    <t>Eintrittsgelder, Nutzungsentgelte beim Besuch von Sport und Freizeitveranstaltungen bzw. -einrichtungen</t>
  </si>
  <si>
    <t>0941 910</t>
  </si>
  <si>
    <t>Dienstleistungen von Fotografen, Fotolabors, Fotoservices u. Ä.</t>
  </si>
  <si>
    <t>0942 430</t>
  </si>
  <si>
    <t>Eintrittsgelder, Nutzungsentgelte beim Besuch von Kultur- veranstaltungen bzw. -einrichtungen</t>
  </si>
  <si>
    <t>0942 910</t>
  </si>
  <si>
    <t>sonstige Freizeit- und Kulturdienstleistungen</t>
  </si>
  <si>
    <t>0951 000</t>
  </si>
  <si>
    <t>Bücher und Broschüren (einschließlich Downloads und Apps)</t>
  </si>
  <si>
    <t>0952 090</t>
  </si>
  <si>
    <t>Miete/-Leihgebühr für Bücher, Zeitschriften</t>
  </si>
  <si>
    <t>0952 900</t>
  </si>
  <si>
    <t>Zeitungen und Zeitschriften, Landkarten und Globen (einschl. Downloads und Apps)</t>
  </si>
  <si>
    <t>0953 900</t>
  </si>
  <si>
    <t>sonstige Gebrauchsgüter für Schule, Büro, Unterhaltung und Freizeit</t>
  </si>
  <si>
    <t>0954 900</t>
  </si>
  <si>
    <t>sonstige Verbrauchsgüter (Schreibwaren, Zeichenmaterial i.A.)</t>
  </si>
  <si>
    <t>0915 000</t>
  </si>
  <si>
    <t>Reparaturen von Geräten für Empfang, Aufnahme und Wiedergabe von Ton und Bild, von Foto- und Filmausrüstungen und von optischen
und Datenverarbeitungsgeräten</t>
  </si>
  <si>
    <t>0923 900</t>
  </si>
  <si>
    <t>Reparaturen und Installationen von langlebigen Gebrauchsgütern und Ausrüstungen für Kultur, Sport, Camping und Erholung, Musikinstrumente sowie Sport- und Campingartikeln</t>
  </si>
  <si>
    <t>Bildungswesen</t>
  </si>
  <si>
    <t>1050 900</t>
  </si>
  <si>
    <t xml:space="preserve">Gebühren für Kurse (ohne Erwerb von Bildungsabschlüssen) </t>
  </si>
  <si>
    <t>Beherbergungs- und Gaststättendienstleistungen</t>
  </si>
  <si>
    <t>1111 000</t>
  </si>
  <si>
    <t>Speisen und Getränke in Restaurants, Cafés, Eisdielen, an Imbissständen und vom Lieferservice</t>
  </si>
  <si>
    <t>1112 000</t>
  </si>
  <si>
    <t>Speisen und Getränke in Kantinen und Mensen</t>
  </si>
  <si>
    <t>Andere Waren und Dienstleistungen</t>
  </si>
  <si>
    <t>1231 902</t>
  </si>
  <si>
    <t>Uhren (auch Reparaturen)</t>
  </si>
  <si>
    <t>1211 030</t>
  </si>
  <si>
    <t>andere Dienstleistungen für die Körperpflege</t>
  </si>
  <si>
    <t>1211 101</t>
  </si>
  <si>
    <t>Friseurdienstleistungen für Herren (Kosten einschl. Trinkgelder)</t>
  </si>
  <si>
    <t>1211 200</t>
  </si>
  <si>
    <t>Friseurdienstleistungen für Damen (Kosten einschl. Trinkgelder)</t>
  </si>
  <si>
    <t>1212 200</t>
  </si>
  <si>
    <t>elektrische Geräte für die Körperpflege (einschl. Reparaturen)</t>
  </si>
  <si>
    <t>1213 010</t>
  </si>
  <si>
    <t>nichtelektrische Gebrauchsgüter für die Körperpflege</t>
  </si>
  <si>
    <t>1213 090</t>
  </si>
  <si>
    <t>Toilettenpapier, Papiertaschentücher und ähnliche Hygieneartikel</t>
  </si>
  <si>
    <t>1213 920</t>
  </si>
  <si>
    <t>Körperpflegemittel, Duft- und Schönheitserzeugnisse</t>
  </si>
  <si>
    <t>1262 900</t>
  </si>
  <si>
    <t>Finanzdienstleistungen</t>
  </si>
  <si>
    <t>1270 900</t>
  </si>
  <si>
    <t>sonstige Dienstleistungen, a. n. g.</t>
  </si>
  <si>
    <t>1541 000</t>
  </si>
  <si>
    <t>Mitgliedsbeiträge für Vereine, Parteien u. Ä.</t>
  </si>
  <si>
    <t>=&gt; im gemeinschaftlichen Wohnen Teil der Kosten der Unterkunft (KdU)</t>
  </si>
  <si>
    <t>Anhang: Übersicht Einzelpositionen der statistischen Zusammensetzung des Regelbedarfs</t>
  </si>
  <si>
    <t>Abschreibung geringwertige Wirtschaftsgüter</t>
  </si>
  <si>
    <t>Regelbed.fin. für alle p.M.</t>
  </si>
  <si>
    <r>
      <t xml:space="preserve">Regelbedarfs-finanzierte Kosten
für </t>
    </r>
    <r>
      <rPr>
        <b/>
        <u/>
        <sz val="11"/>
        <rFont val="Calibri"/>
        <family val="2"/>
        <scheme val="minor"/>
      </rPr>
      <t>alle</t>
    </r>
    <r>
      <rPr>
        <b/>
        <sz val="11"/>
        <rFont val="Calibri"/>
        <family val="2"/>
        <scheme val="minor"/>
      </rPr>
      <t xml:space="preserve"> Bewohner
und Monat </t>
    </r>
  </si>
  <si>
    <t>Zinsen für langfristige Darlehen</t>
  </si>
  <si>
    <t xml:space="preserve">bedarf und ist damit grundsätzlich der Fachleistung zuzuordnen. Ausnahme: Personal z.B. für Hausmeister- oder technische Dienst. Dies ist jedoch Teil der Kosten der Unterkunft (KdU) und </t>
  </si>
  <si>
    <t>alle anderen Personalaufwendungen</t>
  </si>
  <si>
    <t>Personalaufwand Mietverwaltung</t>
  </si>
  <si>
    <t>Aufwand für Fahrtkosten Klienten (Heimfahrten, Tagespflegegäste...) öffentliche Verkehrsmittel u.ä.
ohne Personalkosten des Leistungserbringers</t>
  </si>
  <si>
    <r>
      <t>Sonstige Zinsen (</t>
    </r>
    <r>
      <rPr>
        <u/>
        <sz val="8"/>
        <rFont val="Calibri"/>
        <family val="2"/>
        <scheme val="minor"/>
      </rPr>
      <t>nicht</t>
    </r>
    <r>
      <rPr>
        <sz val="8"/>
        <rFont val="Calibri"/>
        <family val="2"/>
        <scheme val="minor"/>
      </rPr>
      <t xml:space="preserve"> Erbbauzins)</t>
    </r>
  </si>
  <si>
    <t>Barmittel</t>
  </si>
  <si>
    <t>Regelbedarfsstufe 1</t>
  </si>
  <si>
    <t>verbleiben sollen</t>
  </si>
  <si>
    <t>Ergibt Orientierungswert Barmittel</t>
  </si>
  <si>
    <t>für verbleibende Barmittel</t>
  </si>
  <si>
    <t>Aus Reiter "Barmittel"</t>
  </si>
  <si>
    <t>verblei-bende 
Barmittel
(Orien-tierungs-wert)</t>
  </si>
  <si>
    <t>Ansatz für Bekleidung im aktuellen Regelbedarf</t>
  </si>
  <si>
    <t>Regelsatz-finanzierte Kosten</t>
  </si>
  <si>
    <t>Steigerungsfaktoren</t>
  </si>
  <si>
    <t>Auslastung</t>
  </si>
  <si>
    <t>Ausfall-Risiko</t>
  </si>
  <si>
    <t>Inflation</t>
  </si>
  <si>
    <t>Verhandlung für</t>
  </si>
  <si>
    <t>Inflationsansatz p.a.</t>
  </si>
  <si>
    <t>Gesamter Steigerungsfaktor:</t>
  </si>
  <si>
    <t>Verwaltungskosten für Faktura, etc.</t>
  </si>
  <si>
    <t>Steigerungsfakor</t>
  </si>
  <si>
    <t>Basisjahr</t>
  </si>
  <si>
    <t>Steigerungsfaktoren - Aufschlagsätze auf die Kosten des Basisjahres:</t>
  </si>
  <si>
    <t xml:space="preserve">Die Anstellung von Personal für die Erbringung von Dienstleistungen ist für Sozialhilfeempfänger unüblich. Sie hat in Angeboten für Menschen mit Behinderung  ihren Grund im Unterstützungs-
</t>
  </si>
  <si>
    <t>Kontrolle:</t>
  </si>
  <si>
    <t>Bekleidung</t>
  </si>
  <si>
    <t>Bekleidung (Orien-tierungs-wert)</t>
  </si>
  <si>
    <t>Verpflegung &amp; Lebensmittel</t>
  </si>
  <si>
    <r>
      <rPr>
        <sz val="8"/>
        <rFont val="Calibri"/>
        <family val="2"/>
        <scheme val="minor"/>
      </rPr>
      <t xml:space="preserve">Bezogene Leistungen (Catering, Fertiggerichte) </t>
    </r>
    <r>
      <rPr>
        <b/>
        <sz val="10"/>
        <color rgb="FF002060"/>
        <rFont val="Calibri"/>
        <family val="2"/>
        <scheme val="minor"/>
      </rPr>
      <t>ZUBEREITUNG</t>
    </r>
  </si>
  <si>
    <r>
      <t>Zusätzlicher Ansatz für Bekleidung</t>
    </r>
    <r>
      <rPr>
        <sz val="11"/>
        <rFont val="Calibri"/>
        <family val="2"/>
        <scheme val="minor"/>
      </rPr>
      <t xml:space="preserve"> (sofern die Klienten selbst für ihre Kleidung aufkommen)</t>
    </r>
  </si>
  <si>
    <t>Summe Orientierungswert verbleibende Barmittel:</t>
  </si>
  <si>
    <t>Regelbedarf anteilig</t>
  </si>
  <si>
    <t>Kosten d. Unterk. (KdU)</t>
  </si>
  <si>
    <t>Löhne u. Geh., gesetz. Sozialabg, sonst. Pers.aufw.</t>
  </si>
  <si>
    <t>Verteilung auf alle</t>
  </si>
  <si>
    <t>Aufteil. auf alle?</t>
  </si>
  <si>
    <r>
      <t xml:space="preserve">5) Aufteilung
der Regelbedarfs-finanzierten Kosten auf </t>
    </r>
    <r>
      <rPr>
        <b/>
        <u/>
        <sz val="11"/>
        <rFont val="Calibri"/>
        <family val="2"/>
        <scheme val="minor"/>
      </rPr>
      <t>alle</t>
    </r>
    <r>
      <rPr>
        <b/>
        <sz val="11"/>
        <rFont val="Calibri"/>
        <family val="2"/>
        <scheme val="minor"/>
      </rPr>
      <t xml:space="preserve"> Leistungs-</t>
    </r>
  </si>
  <si>
    <t>6) Teiler
bei indivdueller Verteilung (Nutzer des Angebots)</t>
  </si>
  <si>
    <t>Anteil RB %</t>
  </si>
  <si>
    <t>Anteil RB €</t>
  </si>
  <si>
    <t>Berechn. Formel</t>
  </si>
  <si>
    <t>Aufwand Ferienmaßn.  (ohne zugehörige Zuschüsse)</t>
  </si>
  <si>
    <t>Gemeinschaftsveranstalt. (ohne zugeh. Zuschüsse)</t>
  </si>
  <si>
    <r>
      <t xml:space="preserve">Periodenfremde Aufwendungen sonstige Aufwendungen </t>
    </r>
    <r>
      <rPr>
        <b/>
        <sz val="8"/>
        <color rgb="FF002060"/>
        <rFont val="Calibri"/>
        <family val="2"/>
        <scheme val="minor"/>
      </rPr>
      <t>EINZEL-BETRACHTUNG NÖTIG, prüfen, ob Regelsatz-finanzierte Kosten enthalten sind.</t>
    </r>
  </si>
  <si>
    <r>
      <t xml:space="preserve">Sonstige Steuern
</t>
    </r>
    <r>
      <rPr>
        <b/>
        <sz val="8"/>
        <color rgb="FF002060"/>
        <rFont val="Calibri"/>
        <family val="2"/>
        <scheme val="minor"/>
      </rPr>
      <t>EINZEL-BETRACHTUNG NÖTIG, prüfen, ob Regelsatz-finanzierte Kosten enthalten sind.</t>
    </r>
  </si>
  <si>
    <r>
      <t xml:space="preserve">Aufwendungen für zentrale Dienstleistungen Personalaufwand </t>
    </r>
    <r>
      <rPr>
        <b/>
        <sz val="8"/>
        <color rgb="FF002060"/>
        <rFont val="Calibri"/>
        <family val="2"/>
        <scheme val="minor"/>
      </rPr>
      <t>EINZEL-BETRACHTUNG NÖTIG, prüfen, ob Regelsatz-finanzierte Kosten enthalten sind.</t>
    </r>
  </si>
  <si>
    <r>
      <t xml:space="preserve">Aufwendungen für zentrale Dienstleistungen laufender Sachaufwand </t>
    </r>
    <r>
      <rPr>
        <b/>
        <sz val="8"/>
        <color rgb="FF002060"/>
        <rFont val="Calibri"/>
        <family val="2"/>
        <scheme val="minor"/>
      </rPr>
      <t>EINZEL-BETRACHTUNG NÖTIG, prüfen, ob Regelsatz-finanzierte Kosten enthalten sind.</t>
    </r>
  </si>
  <si>
    <r>
      <t xml:space="preserve">Aufwendungen für zentrale Dienstleistungen (trägerintern) </t>
    </r>
    <r>
      <rPr>
        <b/>
        <sz val="8"/>
        <color rgb="FF002060"/>
        <rFont val="Calibri"/>
        <family val="2"/>
        <scheme val="minor"/>
      </rPr>
      <t>EINZEL-BETRACHTUNG NÖTIG, prüfen, ob Regelsatz-finanzierte Kosten enthalten sind.</t>
    </r>
  </si>
  <si>
    <t>Summe Regelbedarf</t>
  </si>
  <si>
    <t>davon verteilt auf alle</t>
  </si>
  <si>
    <t>davon indiv. verteilt</t>
  </si>
  <si>
    <t>berechtigten?</t>
  </si>
  <si>
    <t>Anteil 
Kosten Regelbedarf €</t>
  </si>
  <si>
    <t>Name der Leistungsberechtigten</t>
  </si>
  <si>
    <t>(Orientierungshilfe)</t>
  </si>
  <si>
    <t>x</t>
  </si>
  <si>
    <t>Lebensmittel</t>
  </si>
  <si>
    <t>Leistungsberechtigte/r 1</t>
  </si>
  <si>
    <t>Leistungsberechtigte/r 2</t>
  </si>
  <si>
    <t>Leistungsberechtigte/r 3</t>
  </si>
  <si>
    <t>Leistungsberechtigte/r 4</t>
  </si>
  <si>
    <t>Leistungsberechtigte/r 5</t>
  </si>
  <si>
    <t>Leistungsberechtigte/r 6</t>
  </si>
  <si>
    <t>Leistungsberechtigte/r 7</t>
  </si>
  <si>
    <t>Leistungsberechtigte/r 8</t>
  </si>
  <si>
    <t>Leistungsberechtigte/r 9</t>
  </si>
  <si>
    <t>Leistungsberechtigte/r 10</t>
  </si>
  <si>
    <t>Leistungsberechtigte/r 11</t>
  </si>
  <si>
    <t>Leistungsberechtigte/r 12</t>
  </si>
  <si>
    <t>Leistungsberechtigte/r 13</t>
  </si>
  <si>
    <t>Leistungsberechtigte/r 14</t>
  </si>
  <si>
    <t>Leistungsberechtigte/r 15</t>
  </si>
  <si>
    <t>Leistungsberechtigte/r 16</t>
  </si>
  <si>
    <t>Leistungsberechtigte/r 17</t>
  </si>
  <si>
    <t>Leistungsberechtigte/r 18</t>
  </si>
  <si>
    <t>Leistungsberechtigte/r 19</t>
  </si>
  <si>
    <t>Leistungsberechtigte/r 20</t>
  </si>
  <si>
    <t>Leistungsberechtigte/r 21</t>
  </si>
  <si>
    <t>Leistungsberechtigte/r 22</t>
  </si>
  <si>
    <t>Leistungsberechtigte/r 23</t>
  </si>
  <si>
    <t>Leistungsberechtigte/r 24</t>
  </si>
  <si>
    <t>Leistungsberechtigte/r 25</t>
  </si>
  <si>
    <t>Leistungsberechtigte/r 26</t>
  </si>
  <si>
    <t>Leistungsberechtigte/r 27</t>
  </si>
  <si>
    <t>Leistungsberechtigte/r 28</t>
  </si>
  <si>
    <t>Leistungsberechtigte/r 29</t>
  </si>
  <si>
    <r>
      <t xml:space="preserve">Hausverbrauchsmaterial u. Hausschmuck
</t>
    </r>
    <r>
      <rPr>
        <b/>
        <sz val="8"/>
        <color rgb="FF002060"/>
        <rFont val="Calibri"/>
        <family val="2"/>
        <scheme val="minor"/>
      </rPr>
      <t>(bitte Personenkreis-bezogenen Schlüssel festlegen!)</t>
    </r>
  </si>
  <si>
    <r>
      <t>Einstellungen in Einzelwertberichtigungen auf Forderungen</t>
    </r>
    <r>
      <rPr>
        <b/>
        <sz val="8"/>
        <color rgb="FF002060"/>
        <rFont val="Calibri"/>
        <family val="2"/>
        <scheme val="minor"/>
      </rPr>
      <t xml:space="preserve"> (über Ausfall-Risko berücksichtigt)</t>
    </r>
  </si>
  <si>
    <r>
      <t>Einstellungen in Pauschalwertberichtigungen auf Forderungen</t>
    </r>
    <r>
      <rPr>
        <sz val="8"/>
        <color rgb="FF002060"/>
        <rFont val="Calibri"/>
        <family val="2"/>
        <scheme val="minor"/>
      </rPr>
      <t xml:space="preserve"> </t>
    </r>
    <r>
      <rPr>
        <b/>
        <sz val="8"/>
        <color rgb="FF002060"/>
        <rFont val="Calibri"/>
        <family val="2"/>
        <scheme val="minor"/>
      </rPr>
      <t>(über Ausfall-Risko berücksichtigt)</t>
    </r>
  </si>
  <si>
    <r>
      <t xml:space="preserve">Abschreibungen auf Forderungen  
</t>
    </r>
    <r>
      <rPr>
        <b/>
        <sz val="8"/>
        <color rgb="FF002060"/>
        <rFont val="Calibri"/>
        <family val="2"/>
        <scheme val="minor"/>
      </rPr>
      <t>(über Ausfall-Risko berücksichtigt)</t>
    </r>
  </si>
  <si>
    <t>Wohnheim Musterhausen</t>
  </si>
  <si>
    <t>Beispiel-Landkreis</t>
  </si>
  <si>
    <r>
      <t>Kosten (</t>
    </r>
    <r>
      <rPr>
        <b/>
        <u/>
        <sz val="11"/>
        <rFont val="Calibri"/>
        <family val="2"/>
        <scheme val="minor"/>
      </rPr>
      <t>ohne Mittagsverpflegung</t>
    </r>
    <r>
      <rPr>
        <b/>
        <sz val="11"/>
        <rFont val="Calibri"/>
        <family val="2"/>
        <scheme val="minor"/>
      </rPr>
      <t xml:space="preserve"> in Werkstätten,bei vergleichbaren Leistungsanbietern, Förderstätten, u.ä.):</t>
    </r>
  </si>
  <si>
    <t>besondere Wohnform</t>
  </si>
  <si>
    <t xml:space="preserve">Rechnungs-betrag Lebens-unterhalt
besondere
Wohnform
</t>
  </si>
  <si>
    <t>Version 1.1 mit Musterwerten</t>
  </si>
  <si>
    <t xml:space="preserve">Ermittlung der Regelsatz-finanzierten </t>
  </si>
  <si>
    <t>Kosten und deren Refinanzierung pro Bewohner</t>
  </si>
  <si>
    <t>in der besonderen Wohnform</t>
  </si>
  <si>
    <t>Tatsächliche verbleibende Barmittel</t>
  </si>
  <si>
    <t>Ab Spalte G: Alle Angaben und Werte nur optional/nachrichtlich, falls Sie bspw. den Klienten mit weiteren Hinweisen für dessen Antragstellung bei der Grundsicherung unterstützen wollen.</t>
  </si>
  <si>
    <t>Kosten stammen aus dem Jahr</t>
  </si>
  <si>
    <r>
      <rPr>
        <b/>
        <sz val="14"/>
        <color theme="0" tint="-0.499984740745262"/>
        <rFont val="Calibri"/>
        <family val="2"/>
        <scheme val="minor"/>
      </rPr>
      <t>Gesamt-
bedarf</t>
    </r>
    <r>
      <rPr>
        <b/>
        <sz val="11"/>
        <color theme="0" tint="-0.499984740745262"/>
        <rFont val="Calibri"/>
        <family val="2"/>
        <scheme val="minor"/>
      </rPr>
      <t xml:space="preserve">
</t>
    </r>
  </si>
  <si>
    <r>
      <rPr>
        <b/>
        <sz val="14"/>
        <color theme="0" tint="-0.499984740745262"/>
        <rFont val="Calibri"/>
        <family val="2"/>
        <scheme val="minor"/>
      </rPr>
      <t xml:space="preserve"> Regel-
bedarf</t>
    </r>
    <r>
      <rPr>
        <b/>
        <sz val="11"/>
        <color theme="0" tint="-0.499984740745262"/>
        <rFont val="Calibri"/>
        <family val="2"/>
        <scheme val="minor"/>
      </rPr>
      <t xml:space="preserve">
(RBS 2)</t>
    </r>
  </si>
  <si>
    <r>
      <rPr>
        <b/>
        <sz val="14"/>
        <color theme="0" tint="-0.499984740745262"/>
        <rFont val="Calibri"/>
        <family val="2"/>
        <scheme val="minor"/>
      </rPr>
      <t>Mehrbedarf</t>
    </r>
    <r>
      <rPr>
        <b/>
        <sz val="11"/>
        <color theme="0" tint="-0.499984740745262"/>
        <rFont val="Calibri"/>
        <family val="2"/>
        <scheme val="minor"/>
      </rPr>
      <t xml:space="preserve"> im Einzelfall § 30 (1) SGB XII (Schwerbehinderung Merkzeichen 
G oder aG und volle Erwerbsminderung oder Erreichen des Rentenalters)</t>
    </r>
  </si>
  <si>
    <r>
      <rPr>
        <b/>
        <sz val="14"/>
        <color theme="0" tint="-0.499984740745262"/>
        <rFont val="Calibri"/>
        <family val="2"/>
        <scheme val="minor"/>
      </rPr>
      <t>Mehrbedarf</t>
    </r>
    <r>
      <rPr>
        <b/>
        <sz val="11"/>
        <color theme="0" tint="-0.499984740745262"/>
        <rFont val="Calibri"/>
        <family val="2"/>
        <scheme val="minor"/>
      </rPr>
      <t xml:space="preserve"> im Einzelfall § 30 (2) SGB XII (Schwangerschaft nach 12. Woche)</t>
    </r>
  </si>
  <si>
    <r>
      <rPr>
        <b/>
        <sz val="14"/>
        <color theme="0" tint="-0.499984740745262"/>
        <rFont val="Calibri"/>
        <family val="2"/>
        <scheme val="minor"/>
      </rPr>
      <t>Mehrbedarf</t>
    </r>
    <r>
      <rPr>
        <b/>
        <sz val="11"/>
        <color theme="0" tint="-0.499984740745262"/>
        <rFont val="Calibri"/>
        <family val="2"/>
        <scheme val="minor"/>
      </rPr>
      <t xml:space="preserve"> im Einzelfall § 30 (3) SGB XII (Alleinerziehende)
</t>
    </r>
    <r>
      <rPr>
        <b/>
        <sz val="8"/>
        <color theme="0" tint="-0.499984740745262"/>
        <rFont val="Calibri"/>
        <family val="2"/>
        <scheme val="minor"/>
      </rPr>
      <t>(abhängig von Anzahl und Alter 
der Kinder)
ausgehend von RBS 1</t>
    </r>
  </si>
  <si>
    <r>
      <rPr>
        <b/>
        <sz val="14"/>
        <color theme="0" tint="-0.499984740745262"/>
        <rFont val="Calibri"/>
        <family val="2"/>
        <scheme val="minor"/>
      </rPr>
      <t xml:space="preserve">Mehrbedarf </t>
    </r>
    <r>
      <rPr>
        <b/>
        <sz val="11"/>
        <color theme="0" tint="-0.499984740745262"/>
        <rFont val="Calibri"/>
        <family val="2"/>
        <scheme val="minor"/>
      </rPr>
      <t>im Einzelfall § 30 (4)SGB XII i.V.m. §42b (3) SGB XII 
(Hilfen zur Schulbildung)</t>
    </r>
  </si>
  <si>
    <t xml:space="preserve">(Bitte beachten Sie den Kommentar zu </t>
  </si>
  <si>
    <t>diesem Feld)</t>
  </si>
  <si>
    <t>Personalaufwand für Hausverwaltung u. Hausmeister</t>
  </si>
  <si>
    <t>Kostenzuordnung besondere Wohnform</t>
  </si>
  <si>
    <t>Medizinisch/pflegerischer und therapeutischer
Bedarf / Betreuungsaufwand</t>
  </si>
  <si>
    <r>
      <rPr>
        <sz val="8"/>
        <rFont val="Calibri"/>
        <family val="2"/>
        <scheme val="minor"/>
      </rPr>
      <t>Bezogene Leistungen (Catering, Fertiggerichte)</t>
    </r>
    <r>
      <rPr>
        <b/>
        <sz val="8"/>
        <rFont val="Calibri"/>
        <family val="2"/>
        <scheme val="minor"/>
      </rPr>
      <t xml:space="preserve"> </t>
    </r>
    <r>
      <rPr>
        <b/>
        <sz val="10"/>
        <color rgb="FF002060"/>
        <rFont val="Calibri"/>
        <family val="2"/>
        <scheme val="minor"/>
      </rPr>
      <t>WARENWERT, SACHKOSTEN</t>
    </r>
  </si>
  <si>
    <r>
      <rPr>
        <b/>
        <u/>
        <sz val="10"/>
        <color rgb="FF002060"/>
        <rFont val="Calibri"/>
        <family val="2"/>
        <scheme val="minor"/>
      </rPr>
      <t>Zusatz</t>
    </r>
    <r>
      <rPr>
        <b/>
        <sz val="10"/>
        <color rgb="FF002060"/>
        <rFont val="Calibri"/>
        <family val="2"/>
        <scheme val="minor"/>
      </rPr>
      <t>kosten Materialkosten, Sachkosten kostaufwändige Ernährung</t>
    </r>
  </si>
  <si>
    <r>
      <t xml:space="preserve">Hygienischer Sachaufwand  </t>
    </r>
    <r>
      <rPr>
        <b/>
        <sz val="8"/>
        <color rgb="FF002060"/>
        <rFont val="Calibri"/>
        <family val="2"/>
        <scheme val="minor"/>
      </rPr>
      <t>Aufteilung im Verhältnis Regelbed. 20% : Fachleist. 80%</t>
    </r>
  </si>
  <si>
    <r>
      <t>Sonstige bezogene Leistungen des Wirtschaftsbedarfs</t>
    </r>
    <r>
      <rPr>
        <sz val="10"/>
        <rFont val="Calibri"/>
        <family val="2"/>
        <scheme val="minor"/>
      </rPr>
      <t xml:space="preserve"> </t>
    </r>
  </si>
  <si>
    <t xml:space="preserve">Sonstiger Materialaufwand des Wirtschaftsbedarfs </t>
  </si>
  <si>
    <r>
      <rPr>
        <sz val="8"/>
        <rFont val="Calibri"/>
        <family val="2"/>
        <scheme val="minor"/>
      </rPr>
      <t>Geschirr, Besteck</t>
    </r>
    <r>
      <rPr>
        <b/>
        <sz val="8"/>
        <color rgb="FFFF0000"/>
        <rFont val="Calibri"/>
        <family val="2"/>
        <scheme val="minor"/>
      </rPr>
      <t xml:space="preserve">
</t>
    </r>
    <r>
      <rPr>
        <b/>
        <sz val="8"/>
        <color rgb="FF002060"/>
        <rFont val="Calibri"/>
        <family val="2"/>
        <scheme val="minor"/>
      </rPr>
      <t>(bitte Personenkreis-bezogenen Schlüssel festlegen!)</t>
    </r>
  </si>
  <si>
    <t>Kfz-Steuern (für Fachleistungen in der bes. Wohnform - unabhängig von Mobilitätsleistungen)</t>
  </si>
  <si>
    <t>Kfz-Versicherungen (für Fachleistungen in der bes. Wohnform - unabhängig von Mobilitätsleistungen)</t>
  </si>
  <si>
    <t>weitere Versicherungen</t>
  </si>
  <si>
    <t>Abschreibung Fuhrpark (für Fachleistungen in der bes. Wohnform - unabhängig von Mobilitätsleistungen)</t>
  </si>
  <si>
    <t>Sonstige außergewöhnliche Aufwendungen</t>
  </si>
  <si>
    <t>Erträge aus Sonderposten / Zuschüssen</t>
  </si>
  <si>
    <t>Erträge aus Zuschüssen für Gebäude und Ausstattung</t>
  </si>
  <si>
    <t>Erträge aus Zuschüssen für Fuhrpark (für Fachleistungen in der bes. Wohnform - unabhängig von Mobilitätsleistungen)</t>
  </si>
  <si>
    <r>
      <t>Abschreibungen auf Sachanlagen</t>
    </r>
    <r>
      <rPr>
        <b/>
        <sz val="8"/>
        <color rgb="FF002060"/>
        <rFont val="Calibri"/>
        <family val="2"/>
        <scheme val="minor"/>
      </rPr>
      <t xml:space="preserve"> OHNE Anlagegüter Fuhrpark</t>
    </r>
  </si>
  <si>
    <t>Alle anderen Erträge aus Zuschüssen und Spenden</t>
  </si>
  <si>
    <t>Inkontinenzartikel =&gt; §33 SGB V Hilfsmittel
(in Höhe der Erstattung durch die Krankenkassen)</t>
  </si>
  <si>
    <r>
      <t xml:space="preserve">RBS 1: </t>
    </r>
    <r>
      <rPr>
        <sz val="11"/>
        <color theme="0" tint="-0.499984740745262"/>
        <rFont val="Wingdings"/>
        <charset val="2"/>
      </rPr>
      <t>ê</t>
    </r>
  </si>
  <si>
    <r>
      <t xml:space="preserve">RBS2: </t>
    </r>
    <r>
      <rPr>
        <sz val="11"/>
        <color theme="0" tint="-0.499984740745262"/>
        <rFont val="Wingdings"/>
        <charset val="2"/>
      </rPr>
      <t>ê</t>
    </r>
  </si>
  <si>
    <r>
      <t xml:space="preserve">Bitte im Einzelfall Prozentzahl gem §30 Abs.3 SGB XII eintragen
</t>
    </r>
    <r>
      <rPr>
        <b/>
        <sz val="11"/>
        <color theme="0" tint="-0.499984740745262"/>
        <rFont val="Wingdings"/>
        <charset val="2"/>
      </rPr>
      <t>ê</t>
    </r>
  </si>
  <si>
    <t>Gesamtsumme
Regelbedarf + Mehrbedarfe</t>
  </si>
  <si>
    <t xml:space="preserve">möglicher Antrag auf Regelbedarf-Erhöhung nach §27a (4) Satz 1 SGB XII </t>
  </si>
  <si>
    <t>Gütergruppen Regelbedarf</t>
  </si>
  <si>
    <t>Prozent</t>
  </si>
  <si>
    <t>Nahrung, alkoholfreie Getränke</t>
  </si>
  <si>
    <t>Freizeit, Unterhaltung, Kultur</t>
  </si>
  <si>
    <t>Bekleidung, Schuhe</t>
  </si>
  <si>
    <t>Wohnen, Energie, Wohninstandhaltung</t>
  </si>
  <si>
    <t>andere Waren und Dienstleistungen</t>
  </si>
  <si>
    <t>Bildung</t>
  </si>
  <si>
    <t>Aktuelle Höhe RBS 2</t>
  </si>
  <si>
    <t>derzeit nicht belegter Platz</t>
  </si>
  <si>
    <t>Treibstoffe und Gas Fuhrpark (für Fachleistungen in der bes. Wohnform - unabhängig von Mobilitätsleistungen)</t>
  </si>
  <si>
    <r>
      <t xml:space="preserve">bitte ein "x" setzen, wenn Voraussetzung vorliegt!
</t>
    </r>
    <r>
      <rPr>
        <b/>
        <sz val="11"/>
        <color theme="0" tint="-0.499984740745262"/>
        <rFont val="Wingdings"/>
        <charset val="2"/>
      </rPr>
      <t>ê</t>
    </r>
  </si>
  <si>
    <t xml:space="preserve">4) ggfs. Schlüssel bei anteiliger Zuordnung </t>
  </si>
  <si>
    <r>
      <t xml:space="preserve">Teiler
bei Verteilung auf </t>
    </r>
    <r>
      <rPr>
        <b/>
        <u/>
        <sz val="11"/>
        <rFont val="Calibri"/>
        <family val="2"/>
        <scheme val="minor"/>
      </rPr>
      <t>alle</t>
    </r>
    <r>
      <rPr>
        <b/>
        <sz val="11"/>
        <rFont val="Calibri"/>
        <family val="2"/>
        <scheme val="minor"/>
      </rPr>
      <t xml:space="preserve"> Leistungs-berechtigten
</t>
    </r>
  </si>
  <si>
    <t>Aufwand für Erstausstattung</t>
  </si>
  <si>
    <r>
      <t xml:space="preserve">Reinigungs- und Desinfektionsmittel
</t>
    </r>
    <r>
      <rPr>
        <b/>
        <sz val="8"/>
        <color rgb="FF002060"/>
        <rFont val="Calibri"/>
        <family val="2"/>
        <scheme val="minor"/>
      </rPr>
      <t>Aufteilung  Regelbedarf 20% : Fachleist. 80%. 
Im Falle höherer pandemiebedingter Reinigungs- und Desinfektionsanforderungen oder anderer behördlicher Auflagen ist die Aufteilung ggfls. befristet anzupassen.</t>
    </r>
  </si>
  <si>
    <t>Regelbedarfs-
finanzierter Basis-Preis 
für alle
Leistungs-berechtigten</t>
  </si>
  <si>
    <r>
      <t>individuelle Regelbedarfs-
finanzierte Wahlleistung</t>
    </r>
    <r>
      <rPr>
        <sz val="10"/>
        <color theme="1"/>
        <rFont val="Calibri"/>
        <family val="2"/>
        <scheme val="minor"/>
      </rPr>
      <t xml:space="preserve">
</t>
    </r>
  </si>
  <si>
    <r>
      <rPr>
        <b/>
        <sz val="11"/>
        <color theme="1"/>
        <rFont val="Calibri"/>
        <family val="2"/>
        <scheme val="minor"/>
      </rPr>
      <t>Kosten der Mittagsverpflegung in Werkstätten,bei vergleichbaren Leistungsanbietern, Förderstätten, u.ä.:</t>
    </r>
    <r>
      <rPr>
        <sz val="11"/>
        <color theme="1"/>
        <rFont val="Calibri"/>
        <family val="2"/>
        <scheme val="minor"/>
      </rPr>
      <t xml:space="preserve">
Das LIGA Regelbedarfs-Tool dient als Hilfestellung zur Berechnung der Regelsatz-finanzierten Kosten </t>
    </r>
    <r>
      <rPr>
        <b/>
        <u/>
        <sz val="11"/>
        <color theme="1"/>
        <rFont val="Calibri"/>
        <family val="2"/>
        <scheme val="minor"/>
      </rPr>
      <t>in den besonderen Wohnformen</t>
    </r>
    <r>
      <rPr>
        <sz val="11"/>
        <color theme="1"/>
        <rFont val="Calibri"/>
        <family val="2"/>
        <scheme val="minor"/>
      </rPr>
      <t xml:space="preserve">. Die gemeinschaftliche Mittagsverpflegung in WfbM, Tagesstruktur, FUB, o.ä. ist </t>
    </r>
    <r>
      <rPr>
        <b/>
        <u/>
        <sz val="11"/>
        <color theme="1"/>
        <rFont val="Calibri"/>
        <family val="2"/>
        <scheme val="minor"/>
      </rPr>
      <t>nicht Teil der Kosten der besonderen Wohnform</t>
    </r>
    <r>
      <rPr>
        <sz val="11"/>
        <color theme="1"/>
        <rFont val="Calibri"/>
        <family val="2"/>
        <scheme val="minor"/>
      </rPr>
      <t>. Zwar wird für die gemeinschaftliche Mittagsverpflegung ein Mehrbedarf gem. § 42b SGB XII i.V.m. § 9 Abs. 3 RBEG durch die Grundsicherung bewillgt. Trotzdem gehen die Kosten in diese Berechnung nicht ein, da sie nicht Kosten der besonderen Wohnform sind und in der Regel in einem separaten Vertrag für die Tagesstruktur geregelt werden.</t>
    </r>
  </si>
  <si>
    <t>Medizinischer Bedarf im Zusammenhang mit Leistungen nachLandesrahmevertrag SGB IX</t>
  </si>
  <si>
    <r>
      <t xml:space="preserve">Inkontinenzartikel
(die Erstattung durch die Krankenkassen übersteigender Betrag)
</t>
    </r>
    <r>
      <rPr>
        <b/>
        <sz val="8"/>
        <color theme="1"/>
        <rFont val="Calibri"/>
        <family val="2"/>
        <scheme val="minor"/>
      </rPr>
      <t xml:space="preserve">Vorrangig sind die Regelung nach § 33 SGB V maßgeblich. Die betroffenen Leistungsberechtigten haben zur Refinanzierung eines ggfls. nicht durch die SGB V-Träger gedeckten Anteils Anträge auf Erteilung von Sonderbedarfsleistungen der Existenzsicherung zu stellen. </t>
    </r>
  </si>
  <si>
    <r>
      <t xml:space="preserve">Aufwendungen für zentrale Dienstleistungen </t>
    </r>
    <r>
      <rPr>
        <u/>
        <sz val="8"/>
        <color theme="1"/>
        <rFont val="Calibri"/>
        <family val="2"/>
        <scheme val="minor"/>
      </rPr>
      <t xml:space="preserve">Wohngebäude </t>
    </r>
    <r>
      <rPr>
        <sz val="8"/>
        <color theme="1"/>
        <rFont val="Calibri"/>
        <family val="2"/>
        <scheme val="minor"/>
      </rPr>
      <t>(Hausverwaltung, Hausmeisterdienste)</t>
    </r>
  </si>
  <si>
    <t>Instandhaltung/Instandsetzung – Fuhrpark (für Fachleistungen in der bes. Wohnform - unabhängig von Mobilitätsleistungen)</t>
  </si>
  <si>
    <t>Wartung – Fuhrpark (für Fachleistungen in der bes. Wohnform - unabhängig von Mobilitätsleistungen)</t>
  </si>
  <si>
    <r>
      <rPr>
        <b/>
        <u/>
        <sz val="20"/>
        <color theme="1"/>
        <rFont val="Calibri"/>
        <family val="2"/>
        <scheme val="minor"/>
      </rPr>
      <t>Nur nachrichtlich:</t>
    </r>
    <r>
      <rPr>
        <b/>
        <sz val="20"/>
        <color theme="1"/>
        <rFont val="Calibri"/>
        <family val="2"/>
        <scheme val="minor"/>
      </rPr>
      <t xml:space="preserve"> Orientierungswert</t>
    </r>
  </si>
  <si>
    <t>Tagesstr. Mittages.</t>
  </si>
  <si>
    <t>Regelsatz-finanzierte monatliche Leistungen bes. Wohnform (Kosten der Einrichtung)</t>
  </si>
  <si>
    <r>
      <rPr>
        <b/>
        <sz val="14"/>
        <color theme="0" tint="-0.499984740745262"/>
        <rFont val="Calibri"/>
        <family val="2"/>
        <scheme val="minor"/>
      </rPr>
      <t xml:space="preserve">Mehrbedarf </t>
    </r>
    <r>
      <rPr>
        <b/>
        <sz val="11"/>
        <color theme="0" tint="-0.499984740745262"/>
        <rFont val="Calibri"/>
        <family val="2"/>
        <scheme val="minor"/>
      </rPr>
      <t>im Einzelfall § 30 Abs.5 SGB XII (kostenaufwändige Ernährung)</t>
    </r>
  </si>
  <si>
    <r>
      <t xml:space="preserve">Wird übernommen aus Reiter Barmittel. Nur ggfs. abweichenden höheren Bedarf manuell eintragen </t>
    </r>
    <r>
      <rPr>
        <b/>
        <sz val="11"/>
        <color theme="0" tint="-0.499984740745262"/>
        <rFont val="Wingdings"/>
        <charset val="2"/>
      </rPr>
      <t>ê</t>
    </r>
  </si>
  <si>
    <t>(Bitte tragen Sie  bspw. "leer" ein für Plätze, die derzeit nicht belegt sind. Das Tool gleicht die Anzahl der eingetragenen Bewohner mit der Platzzahl ab.)</t>
  </si>
  <si>
    <t>mögl. Aufstockung, solange tatsächl. Barmittel den im Gesamtplanverfahren festgelegten Barbetrag
unterschreiten.</t>
  </si>
  <si>
    <t>Summe Regelbedarf 
+ Mehrbedarfe (Spalte Z) abzüglich Rechnungsbetrag Lebensunterhalt 
(Spalte E) und Anteil Mittagessen (Spalte J)</t>
  </si>
  <si>
    <t>aktueller (max.) Mehrbedarf / Arb.tag:</t>
  </si>
  <si>
    <t>Gemeinschaftliche Mittagsverpflegung Tagesstruktur</t>
  </si>
  <si>
    <t>1.</t>
  </si>
  <si>
    <t>KdU-Anteil</t>
  </si>
  <si>
    <t>Gesamt</t>
  </si>
  <si>
    <t>Personalkosten</t>
  </si>
  <si>
    <t>op.</t>
  </si>
  <si>
    <t>inv.</t>
  </si>
  <si>
    <t>gesamt</t>
  </si>
  <si>
    <t>5.</t>
  </si>
  <si>
    <t>Eigenes Personal Wäsche</t>
  </si>
  <si>
    <t>7.</t>
  </si>
  <si>
    <t>Personal Zentrale Dienste</t>
  </si>
  <si>
    <t>13.</t>
  </si>
  <si>
    <t>Personal Fachberatung</t>
  </si>
  <si>
    <t>Summe Personalkosten</t>
  </si>
  <si>
    <t>Fremdleistungen</t>
  </si>
  <si>
    <t>2.</t>
  </si>
  <si>
    <t>Fremdleistung Speiseversorgung</t>
  </si>
  <si>
    <t>Fremdleistung Wäschereinigung</t>
  </si>
  <si>
    <t>Fremdleistung Hausreinigung</t>
  </si>
  <si>
    <t>Fremdleistung sonst. Hauswirtschaft</t>
  </si>
  <si>
    <t>Personal Honorarkräfte</t>
  </si>
  <si>
    <t>Personal Zeitarbeit</t>
  </si>
  <si>
    <t>Summe Fremdleistungen</t>
  </si>
  <si>
    <t>3.</t>
  </si>
  <si>
    <t>4.</t>
  </si>
  <si>
    <t>6.</t>
  </si>
  <si>
    <t>8.</t>
  </si>
  <si>
    <t>9.</t>
  </si>
  <si>
    <t>10.</t>
  </si>
  <si>
    <t>11.</t>
  </si>
  <si>
    <t>12.</t>
  </si>
  <si>
    <t>14.</t>
  </si>
  <si>
    <t>15.</t>
  </si>
  <si>
    <t xml:space="preserve">Gesamtnettokosten </t>
  </si>
  <si>
    <t>Kontr. Regelbed.</t>
  </si>
  <si>
    <t>Kontr. Ges.</t>
  </si>
  <si>
    <t>Abgrenzungsschema für Service- und Versorgungskosten bei besonderen Wohnformen nach Landesrahmenvertrag SGB IX</t>
  </si>
  <si>
    <t>Aufteilung aller Kosten nach Finanzierungsbereichen</t>
  </si>
  <si>
    <t>Kostengruppen:</t>
  </si>
  <si>
    <t>Kostenbereich:</t>
  </si>
  <si>
    <t>Kostengruppe:</t>
  </si>
  <si>
    <t>Medizinisch-pflegerischer und therapeutischer Bedarf / Betreuungsaufwand</t>
  </si>
  <si>
    <t>Zuordnung zu einem Kostenbereich</t>
  </si>
  <si>
    <t>(operativ oder investiv)</t>
  </si>
  <si>
    <t>Zuordnung zu einer Kostengruppe
zur Aufteilung aller Kosten nach Finanzierungsbereichen</t>
  </si>
  <si>
    <t>Überprüfung, Zuordnung zu Kostengruppe</t>
  </si>
  <si>
    <t>Überprüfung, Zuordnung zu  Kostenbereich:</t>
  </si>
  <si>
    <t>Anteilige Sachkosten u. Investitionskosten</t>
  </si>
  <si>
    <t>Summe anteilige Sachkosten u. Investitionskosten</t>
  </si>
  <si>
    <r>
      <t>Preis Mittagessen</t>
    </r>
    <r>
      <rPr>
        <b/>
        <sz val="8"/>
        <color theme="0" tint="-0.499984740745262"/>
        <rFont val="Wingdings"/>
        <charset val="2"/>
      </rPr>
      <t xml:space="preserve"> 
</t>
    </r>
    <r>
      <rPr>
        <b/>
        <sz val="11"/>
        <color theme="0" tint="-0.499984740745262"/>
        <rFont val="Wingdings"/>
        <charset val="2"/>
      </rPr>
      <t>è</t>
    </r>
  </si>
  <si>
    <r>
      <t xml:space="preserve">Anteil EGH 
Fachleistung  </t>
    </r>
    <r>
      <rPr>
        <b/>
        <sz val="11"/>
        <color theme="0" tint="-0.499984740745262"/>
        <rFont val="Wingdings"/>
        <charset val="2"/>
      </rPr>
      <t>è</t>
    </r>
  </si>
  <si>
    <r>
      <t xml:space="preserve">Anteil Regelsatz inkl. Mehrbedarf pro Mittagessen </t>
    </r>
    <r>
      <rPr>
        <b/>
        <sz val="11"/>
        <color theme="0" tint="-0.499984740745262"/>
        <rFont val="Wingdings"/>
        <charset val="2"/>
      </rPr>
      <t>è</t>
    </r>
    <r>
      <rPr>
        <b/>
        <sz val="8"/>
        <color theme="0" tint="-0.499984740745262"/>
        <rFont val="Wingdings"/>
        <charset val="2"/>
      </rPr>
      <t xml:space="preserve">
</t>
    </r>
    <r>
      <rPr>
        <b/>
        <sz val="8"/>
        <color theme="0" tint="-0.499984740745262"/>
        <rFont val="Calibri"/>
        <family val="2"/>
        <scheme val="minor"/>
      </rPr>
      <t xml:space="preserve">
Prognost. pauschal. Anzahl Mittagessen 
pro Monat </t>
    </r>
    <r>
      <rPr>
        <b/>
        <sz val="11"/>
        <color theme="0" tint="-0.499984740745262"/>
        <rFont val="Wingdings"/>
        <charset val="2"/>
      </rPr>
      <t>ê</t>
    </r>
    <r>
      <rPr>
        <b/>
        <sz val="8"/>
        <color theme="0" tint="-0.499984740745262"/>
        <rFont val="Calibri"/>
        <family val="2"/>
        <scheme val="minor"/>
      </rPr>
      <t xml:space="preserve">
</t>
    </r>
  </si>
  <si>
    <r>
      <t xml:space="preserve">Summe der Mehrbedarfe
gem §30 SGB XII </t>
    </r>
    <r>
      <rPr>
        <b/>
        <sz val="11"/>
        <color theme="0" tint="-0.499984740745262"/>
        <rFont val="Calibri"/>
        <family val="2"/>
        <scheme val="minor"/>
      </rPr>
      <t>(maximal Höhe der RBS 2 = Kappungsgrenze)</t>
    </r>
  </si>
  <si>
    <r>
      <rPr>
        <b/>
        <sz val="14"/>
        <color theme="0" tint="-0.499984740745262"/>
        <rFont val="Calibri"/>
        <family val="2"/>
        <scheme val="minor"/>
      </rPr>
      <t xml:space="preserve">Mehrbedarf 
gemeinschaftliche Mittagsverpflegung 
</t>
    </r>
    <r>
      <rPr>
        <b/>
        <sz val="11"/>
        <color theme="0" tint="-0.499984740745262"/>
        <rFont val="Calibri"/>
        <family val="2"/>
        <scheme val="minor"/>
      </rPr>
      <t>in WfbM, Tagesstruktur, 
FUB, o.ä.
(§ 42b (2) SGB XII 
i.V.m. § 9 (3) RBEG)</t>
    </r>
  </si>
  <si>
    <r>
      <t xml:space="preserve">bitte ein "x" setzen, wenn die Voraussetzungen für die Bewilligung des Mehrbedarfs gegeben sind!
</t>
    </r>
    <r>
      <rPr>
        <b/>
        <sz val="11"/>
        <color theme="0" tint="-0.499984740745262"/>
        <rFont val="Wingdings"/>
        <charset val="2"/>
      </rPr>
      <t>ê</t>
    </r>
  </si>
  <si>
    <r>
      <rPr>
        <b/>
        <sz val="8"/>
        <color theme="0" tint="-0.499984740745262"/>
        <rFont val="Calibri"/>
        <family val="2"/>
        <scheme val="minor"/>
      </rPr>
      <t xml:space="preserve">monatlicher 
Mehrbedarf. </t>
    </r>
    <r>
      <rPr>
        <sz val="8"/>
        <color theme="0" tint="-0.499984740745262"/>
        <rFont val="Calibri"/>
        <family val="2"/>
        <scheme val="minor"/>
      </rPr>
      <t xml:space="preserve">
</t>
    </r>
    <r>
      <rPr>
        <sz val="11"/>
        <color theme="0" tint="-0.499984740745262"/>
        <rFont val="Wingdings"/>
        <charset val="2"/>
      </rPr>
      <t>ê</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</si>
</sst>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164" formatCode="#,##0.00\ &quot;€&quot;"/>
    <numFmt numFmtId="165" formatCode="#,##0\ &quot;€&quot;"/>
    <numFmt numFmtId="166" formatCode="#,##0\ [$€-1]"/>
    <numFmt numFmtId="167" formatCode="_-* #,##0.00\ [$€]_-;\-* #,##0.00\ [$€]_-;_-* &quot;-&quot;??\ [$€]_-;_-@_-"/>
  </numFmts>
  <fonts count="69" x14ac:knownFonts="1">
    <font>
      <sz val="11"/>
      <color theme="1"/>
      <name val="Calibri"/>
      <family val="2"/>
      <scheme val="minor"/>
    </font>
    <font>
      <b/>
      <sz val="11"/>
      <color theme="1"/>
      <name val="Calibri"/>
      <family val="2"/>
      <scheme val="minor"/>
    </font>
    <font>
      <sz val="8"/>
      <color theme="1"/>
      <name val="Calibri"/>
      <family val="2"/>
      <scheme val="minor"/>
    </font>
    <font>
      <sz val="8"/>
      <name val="Calibri"/>
      <family val="2"/>
      <scheme val="minor"/>
    </font>
    <font>
      <sz val="11"/>
      <name val="Calibri"/>
      <family val="2"/>
      <scheme val="minor"/>
    </font>
    <font>
      <b/>
      <sz val="8"/>
      <name val="Calibri"/>
      <family val="2"/>
      <scheme val="minor"/>
    </font>
    <font>
      <i/>
      <sz val="8"/>
      <name val="Calibri"/>
      <family val="2"/>
      <scheme val="minor"/>
    </font>
    <font>
      <b/>
      <sz val="11"/>
      <name val="Calibri"/>
      <family val="2"/>
      <scheme val="minor"/>
    </font>
    <font>
      <sz val="11"/>
      <color theme="1"/>
      <name val="Calibri"/>
      <family val="2"/>
      <scheme val="minor"/>
    </font>
    <font>
      <b/>
      <sz val="20"/>
      <color theme="1"/>
      <name val="Calibri"/>
      <family val="2"/>
      <scheme val="minor"/>
    </font>
    <font>
      <b/>
      <sz val="20"/>
      <name val="Calibri"/>
      <family val="2"/>
      <scheme val="minor"/>
    </font>
    <font>
      <i/>
      <sz val="11"/>
      <name val="Calibri"/>
      <family val="2"/>
      <scheme val="minor"/>
    </font>
    <font>
      <b/>
      <sz val="8"/>
      <color rgb="FF002060"/>
      <name val="Calibri"/>
      <family val="2"/>
      <scheme val="minor"/>
    </font>
    <font>
      <i/>
      <sz val="11"/>
      <color theme="1"/>
      <name val="Calibri"/>
      <family val="2"/>
      <scheme val="minor"/>
    </font>
    <font>
      <b/>
      <sz val="10"/>
      <color rgb="FF002060"/>
      <name val="Calibri"/>
      <family val="2"/>
      <scheme val="minor"/>
    </font>
    <font>
      <sz val="14"/>
      <color theme="1"/>
      <name val="Calibri"/>
      <family val="2"/>
      <scheme val="minor"/>
    </font>
    <font>
      <b/>
      <sz val="14"/>
      <color theme="1"/>
      <name val="Calibri"/>
      <family val="2"/>
      <scheme val="minor"/>
    </font>
    <font>
      <sz val="14"/>
      <name val="Calibri"/>
      <family val="2"/>
      <scheme val="minor"/>
    </font>
    <font>
      <b/>
      <sz val="14"/>
      <name val="Calibri"/>
      <family val="2"/>
      <scheme val="minor"/>
    </font>
    <font>
      <sz val="9"/>
      <color indexed="81"/>
      <name val="Tahoma"/>
      <family val="2"/>
    </font>
    <font>
      <sz val="10"/>
      <name val="Calibri"/>
      <family val="2"/>
      <scheme val="minor"/>
    </font>
    <font>
      <b/>
      <sz val="11"/>
      <color rgb="FFFF0000"/>
      <name val="Calibri"/>
      <family val="2"/>
      <scheme val="minor"/>
    </font>
    <font>
      <b/>
      <u/>
      <sz val="11"/>
      <name val="Calibri"/>
      <family val="2"/>
      <scheme val="minor"/>
    </font>
    <font>
      <sz val="11"/>
      <color rgb="FFFF0000"/>
      <name val="Calibri"/>
      <family val="2"/>
      <scheme val="minor"/>
    </font>
    <font>
      <b/>
      <sz val="12"/>
      <color theme="1"/>
      <name val="Calibri"/>
      <family val="2"/>
      <scheme val="minor"/>
    </font>
    <font>
      <b/>
      <sz val="9"/>
      <name val="Calibri"/>
      <family val="2"/>
      <scheme val="minor"/>
    </font>
    <font>
      <sz val="12"/>
      <color theme="1"/>
      <name val="Calibri"/>
      <family val="2"/>
      <scheme val="minor"/>
    </font>
    <font>
      <b/>
      <sz val="8"/>
      <color theme="1"/>
      <name val="Calibri"/>
      <family val="2"/>
      <scheme val="minor"/>
    </font>
    <font>
      <sz val="10"/>
      <color theme="1"/>
      <name val="Calibri"/>
      <family val="2"/>
      <scheme val="minor"/>
    </font>
    <font>
      <b/>
      <sz val="12"/>
      <color rgb="FFFF0000"/>
      <name val="Calibri"/>
      <family val="2"/>
      <scheme val="minor"/>
    </font>
    <font>
      <b/>
      <sz val="9"/>
      <color theme="1"/>
      <name val="Calibri"/>
      <family val="2"/>
      <scheme val="minor"/>
    </font>
    <font>
      <sz val="9"/>
      <color theme="1"/>
      <name val="Calibri"/>
      <family val="2"/>
      <scheme val="minor"/>
    </font>
    <font>
      <sz val="9"/>
      <color theme="1" tint="0.34998626667073579"/>
      <name val="Calibri"/>
      <family val="2"/>
      <scheme val="minor"/>
    </font>
    <font>
      <sz val="11"/>
      <color theme="1" tint="0.34998626667073579"/>
      <name val="Calibri"/>
      <family val="2"/>
      <scheme val="minor"/>
    </font>
    <font>
      <sz val="9"/>
      <color theme="0"/>
      <name val="Calibri"/>
      <family val="2"/>
      <scheme val="minor"/>
    </font>
    <font>
      <b/>
      <sz val="8"/>
      <color rgb="FFFF0000"/>
      <name val="Calibri"/>
      <family val="2"/>
      <scheme val="minor"/>
    </font>
    <font>
      <u/>
      <sz val="8"/>
      <name val="Calibri"/>
      <family val="2"/>
      <scheme val="minor"/>
    </font>
    <font>
      <u/>
      <sz val="9"/>
      <color indexed="81"/>
      <name val="Tahoma"/>
      <family val="2"/>
    </font>
    <font>
      <b/>
      <u/>
      <sz val="10"/>
      <color rgb="FF002060"/>
      <name val="Calibri"/>
      <family val="2"/>
      <scheme val="minor"/>
    </font>
    <font>
      <b/>
      <sz val="12"/>
      <name val="Calibri"/>
      <family val="2"/>
      <scheme val="minor"/>
    </font>
    <font>
      <sz val="8"/>
      <color rgb="FF002060"/>
      <name val="Calibri"/>
      <family val="2"/>
      <scheme val="minor"/>
    </font>
    <font>
      <sz val="12"/>
      <name val="Calibri"/>
      <family val="2"/>
      <scheme val="minor"/>
    </font>
    <font>
      <sz val="9"/>
      <color rgb="FF000000"/>
      <name val="Tahoma"/>
      <family val="2"/>
    </font>
    <font>
      <b/>
      <sz val="10"/>
      <name val="Calibri"/>
      <family val="2"/>
      <scheme val="minor"/>
    </font>
    <font>
      <sz val="9"/>
      <name val="Calibri"/>
      <family val="2"/>
      <scheme val="minor"/>
    </font>
    <font>
      <b/>
      <sz val="12"/>
      <color theme="0" tint="-0.499984740745262"/>
      <name val="Calibri"/>
      <family val="2"/>
      <scheme val="minor"/>
    </font>
    <font>
      <sz val="12"/>
      <color theme="0" tint="-0.499984740745262"/>
      <name val="Calibri"/>
      <family val="2"/>
      <scheme val="minor"/>
    </font>
    <font>
      <sz val="11"/>
      <color theme="0" tint="-0.499984740745262"/>
      <name val="Calibri"/>
      <family val="2"/>
      <scheme val="minor"/>
    </font>
    <font>
      <b/>
      <sz val="14"/>
      <color theme="0" tint="-0.499984740745262"/>
      <name val="Calibri"/>
      <family val="2"/>
      <scheme val="minor"/>
    </font>
    <font>
      <b/>
      <sz val="11"/>
      <color theme="0" tint="-0.499984740745262"/>
      <name val="Calibri"/>
      <family val="2"/>
      <scheme val="minor"/>
    </font>
    <font>
      <b/>
      <sz val="8"/>
      <color theme="0" tint="-0.499984740745262"/>
      <name val="Calibri"/>
      <family val="2"/>
      <scheme val="minor"/>
    </font>
    <font>
      <sz val="9"/>
      <color theme="0" tint="-0.499984740745262"/>
      <name val="Calibri"/>
      <family val="2"/>
      <scheme val="minor"/>
    </font>
    <font>
      <sz val="8"/>
      <color theme="0" tint="-0.499984740745262"/>
      <name val="Calibri"/>
      <family val="2"/>
      <scheme val="minor"/>
    </font>
    <font>
      <b/>
      <sz val="11"/>
      <color theme="0" tint="-0.499984740745262"/>
      <name val="Wingdings"/>
      <charset val="2"/>
    </font>
    <font>
      <sz val="11"/>
      <color theme="0" tint="-0.499984740745262"/>
      <name val="Wingdings"/>
      <charset val="2"/>
    </font>
    <font>
      <b/>
      <sz val="9"/>
      <color rgb="FF404248"/>
      <name val="Segoe UI"/>
      <family val="2"/>
    </font>
    <font>
      <sz val="9"/>
      <color rgb="FF404248"/>
      <name val="Segoe UI"/>
      <family val="2"/>
    </font>
    <font>
      <b/>
      <sz val="14"/>
      <color rgb="FF404248"/>
      <name val="Segoe UI"/>
      <family val="2"/>
    </font>
    <font>
      <b/>
      <u/>
      <sz val="11"/>
      <color theme="1"/>
      <name val="Calibri"/>
      <family val="2"/>
      <scheme val="minor"/>
    </font>
    <font>
      <u/>
      <sz val="8"/>
      <color theme="1"/>
      <name val="Calibri"/>
      <family val="2"/>
      <scheme val="minor"/>
    </font>
    <font>
      <b/>
      <u/>
      <sz val="20"/>
      <color theme="1"/>
      <name val="Calibri"/>
      <family val="2"/>
      <scheme val="minor"/>
    </font>
    <font>
      <sz val="10"/>
      <name val="MS Sans Serif"/>
      <family val="2"/>
    </font>
    <font>
      <sz val="9"/>
      <color indexed="81"/>
      <name val="Segoe UI"/>
      <family val="2"/>
    </font>
    <font>
      <sz val="11"/>
      <color rgb="FFC00000"/>
      <name val="Calibri"/>
      <family val="2"/>
      <scheme val="minor"/>
    </font>
    <font>
      <b/>
      <sz val="11"/>
      <color indexed="10"/>
      <name val="Calibri"/>
      <family val="2"/>
      <scheme val="minor"/>
    </font>
    <font>
      <b/>
      <sz val="12"/>
      <color indexed="10"/>
      <name val="Calibri"/>
      <family val="2"/>
      <scheme val="minor"/>
    </font>
    <font>
      <b/>
      <sz val="16"/>
      <color theme="1"/>
      <name val="Calibri"/>
      <family val="2"/>
      <scheme val="minor"/>
    </font>
    <font>
      <b/>
      <sz val="8"/>
      <color theme="0" tint="-0.499984740745262"/>
      <name val="Wingdings"/>
      <charset val="2"/>
    </font>
    <font>
      <b/>
      <sz val="9"/>
      <color theme="0" tint="-0.499984740745262"/>
      <name val="Calibri"/>
      <family val="2"/>
      <scheme val="minor"/>
    </font>
  </fonts>
  <fills count="10">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rgb="FFDAE7F6"/>
        <bgColor indexed="64"/>
      </patternFill>
    </fill>
    <fill>
      <patternFill patternType="gray125">
        <bgColor theme="0"/>
      </patternFill>
    </fill>
    <fill>
      <patternFill patternType="solid">
        <fgColor indexed="9"/>
        <bgColor indexed="64"/>
      </patternFill>
    </fill>
  </fills>
  <borders count="135">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medium">
        <color indexed="64"/>
      </right>
      <top style="double">
        <color indexed="64"/>
      </top>
      <bottom/>
      <diagonal/>
    </border>
    <border>
      <left/>
      <right style="medium">
        <color indexed="64"/>
      </right>
      <top style="thin">
        <color indexed="64"/>
      </top>
      <bottom style="thin">
        <color indexed="64"/>
      </bottom>
      <diagonal/>
    </border>
    <border>
      <left/>
      <right/>
      <top/>
      <bottom style="hair">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thin">
        <color indexed="64"/>
      </left>
      <right style="thin">
        <color indexed="64"/>
      </right>
      <top/>
      <bottom/>
      <diagonal/>
    </border>
    <border>
      <left/>
      <right/>
      <top style="hair">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diagonal/>
    </border>
    <border>
      <left/>
      <right/>
      <top/>
      <bottom style="double">
        <color indexed="64"/>
      </bottom>
      <diagonal/>
    </border>
    <border>
      <left style="thin">
        <color indexed="64"/>
      </left>
      <right/>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double">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double">
        <color indexed="64"/>
      </bottom>
      <diagonal/>
    </border>
    <border>
      <left style="thin">
        <color indexed="64"/>
      </left>
      <right style="hair">
        <color indexed="64"/>
      </right>
      <top style="thin">
        <color indexed="64"/>
      </top>
      <bottom style="double">
        <color indexed="64"/>
      </bottom>
      <diagonal/>
    </border>
    <border>
      <left style="thin">
        <color indexed="64"/>
      </left>
      <right style="medium">
        <color indexed="64"/>
      </right>
      <top style="medium">
        <color indexed="64"/>
      </top>
      <bottom/>
      <diagonal/>
    </border>
    <border>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theme="1" tint="0.499984740745262"/>
      </left>
      <right style="medium">
        <color theme="1" tint="0.499984740745262"/>
      </right>
      <top style="medium">
        <color theme="1" tint="0.499984740745262"/>
      </top>
      <bottom style="medium">
        <color theme="1" tint="0.499984740745262"/>
      </bottom>
      <diagonal/>
    </border>
    <border>
      <left style="medium">
        <color theme="1" tint="0.499984740745262"/>
      </left>
      <right style="medium">
        <color theme="1" tint="0.499984740745262"/>
      </right>
      <top/>
      <bottom/>
      <diagonal/>
    </border>
    <border>
      <left style="medium">
        <color theme="1" tint="0.499984740745262"/>
      </left>
      <right style="medium">
        <color theme="1" tint="0.499984740745262"/>
      </right>
      <top style="thin">
        <color theme="1" tint="0.499984740745262"/>
      </top>
      <bottom style="thin">
        <color theme="1" tint="0.499984740745262"/>
      </bottom>
      <diagonal/>
    </border>
    <border>
      <left style="medium">
        <color theme="1" tint="0.499984740745262"/>
      </left>
      <right style="medium">
        <color theme="1" tint="0.499984740745262"/>
      </right>
      <top/>
      <bottom style="medium">
        <color theme="1" tint="0.499984740745262"/>
      </bottom>
      <diagonal/>
    </border>
    <border>
      <left/>
      <right/>
      <top/>
      <bottom style="medium">
        <color theme="1" tint="0.499984740745262"/>
      </bottom>
      <diagonal/>
    </border>
    <border>
      <left style="medium">
        <color theme="1" tint="0.499984740745262"/>
      </left>
      <right/>
      <top style="thin">
        <color theme="1" tint="0.499984740745262"/>
      </top>
      <bottom style="thin">
        <color theme="1" tint="0.499984740745262"/>
      </bottom>
      <diagonal/>
    </border>
    <border>
      <left style="medium">
        <color theme="1" tint="0.499984740745262"/>
      </left>
      <right/>
      <top/>
      <bottom style="medium">
        <color theme="1" tint="0.499984740745262"/>
      </bottom>
      <diagonal/>
    </border>
    <border>
      <left style="medium">
        <color theme="1" tint="0.499984740745262"/>
      </left>
      <right style="hair">
        <color theme="1" tint="0.499984740745262"/>
      </right>
      <top style="medium">
        <color theme="1" tint="0.499984740745262"/>
      </top>
      <bottom style="thin">
        <color theme="1" tint="0.499984740745262"/>
      </bottom>
      <diagonal/>
    </border>
    <border>
      <left style="hair">
        <color theme="1" tint="0.499984740745262"/>
      </left>
      <right style="medium">
        <color theme="1" tint="0.499984740745262"/>
      </right>
      <top style="medium">
        <color theme="1" tint="0.499984740745262"/>
      </top>
      <bottom style="thin">
        <color theme="1" tint="0.499984740745262"/>
      </bottom>
      <diagonal/>
    </border>
    <border>
      <left style="medium">
        <color theme="1" tint="0.499984740745262"/>
      </left>
      <right style="hair">
        <color theme="1" tint="0.499984740745262"/>
      </right>
      <top style="thin">
        <color theme="1" tint="0.499984740745262"/>
      </top>
      <bottom style="thin">
        <color theme="1" tint="0.499984740745262"/>
      </bottom>
      <diagonal/>
    </border>
    <border>
      <left style="hair">
        <color theme="1" tint="0.499984740745262"/>
      </left>
      <right style="medium">
        <color theme="1" tint="0.499984740745262"/>
      </right>
      <top style="thin">
        <color theme="1" tint="0.499984740745262"/>
      </top>
      <bottom style="thin">
        <color theme="1" tint="0.499984740745262"/>
      </bottom>
      <diagonal/>
    </border>
    <border>
      <left style="medium">
        <color theme="1" tint="0.499984740745262"/>
      </left>
      <right/>
      <top/>
      <bottom style="thin">
        <color theme="1" tint="0.499984740745262"/>
      </bottom>
      <diagonal/>
    </border>
    <border>
      <left style="medium">
        <color theme="1" tint="0.499984740745262"/>
      </left>
      <right style="medium">
        <color theme="1" tint="0.499984740745262"/>
      </right>
      <top style="hair">
        <color indexed="64"/>
      </top>
      <bottom/>
      <diagonal/>
    </border>
    <border>
      <left style="medium">
        <color theme="1" tint="0.499984740745262"/>
      </left>
      <right style="medium">
        <color theme="1" tint="0.499984740745262"/>
      </right>
      <top/>
      <bottom style="hair">
        <color indexed="64"/>
      </bottom>
      <diagonal/>
    </border>
    <border>
      <left style="medium">
        <color theme="1" tint="0.499984740745262"/>
      </left>
      <right/>
      <top style="hair">
        <color indexed="64"/>
      </top>
      <bottom/>
      <diagonal/>
    </border>
    <border>
      <left/>
      <right style="medium">
        <color theme="1" tint="0.499984740745262"/>
      </right>
      <top style="hair">
        <color indexed="64"/>
      </top>
      <bottom/>
      <diagonal/>
    </border>
    <border>
      <left style="medium">
        <color theme="1" tint="0.499984740745262"/>
      </left>
      <right/>
      <top/>
      <bottom style="hair">
        <color indexed="64"/>
      </bottom>
      <diagonal/>
    </border>
    <border>
      <left/>
      <right style="medium">
        <color theme="1" tint="0.499984740745262"/>
      </right>
      <top/>
      <bottom style="hair">
        <color indexed="64"/>
      </bottom>
      <diagonal/>
    </border>
    <border>
      <left style="medium">
        <color theme="1" tint="0.499984740745262"/>
      </left>
      <right style="hair">
        <color indexed="64"/>
      </right>
      <top/>
      <bottom style="medium">
        <color theme="1" tint="0.499984740745262"/>
      </bottom>
      <diagonal/>
    </border>
    <border>
      <left/>
      <right style="medium">
        <color theme="1" tint="0.499984740745262"/>
      </right>
      <top/>
      <bottom style="medium">
        <color theme="1" tint="0.499984740745262"/>
      </bottom>
      <diagonal/>
    </border>
    <border>
      <left style="medium">
        <color theme="1" tint="0.499984740745262"/>
      </left>
      <right style="medium">
        <color theme="1" tint="0.499984740745262"/>
      </right>
      <top style="medium">
        <color theme="1" tint="0.499984740745262"/>
      </top>
      <bottom style="thin">
        <color theme="1" tint="0.499984740745262"/>
      </bottom>
      <diagonal/>
    </border>
    <border>
      <left style="hair">
        <color theme="1" tint="0.499984740745262"/>
      </left>
      <right/>
      <top style="medium">
        <color theme="1" tint="0.499984740745262"/>
      </top>
      <bottom style="thin">
        <color theme="1" tint="0.499984740745262"/>
      </bottom>
      <diagonal/>
    </border>
    <border>
      <left style="hair">
        <color theme="1" tint="0.499984740745262"/>
      </left>
      <right/>
      <top style="thin">
        <color theme="1" tint="0.499984740745262"/>
      </top>
      <bottom style="thin">
        <color theme="1" tint="0.499984740745262"/>
      </bottom>
      <diagonal/>
    </border>
    <border>
      <left style="medium">
        <color theme="1" tint="0.499984740745262"/>
      </left>
      <right/>
      <top style="medium">
        <color theme="1" tint="0.499984740745262"/>
      </top>
      <bottom style="medium">
        <color theme="1" tint="0.499984740745262"/>
      </bottom>
      <diagonal/>
    </border>
    <border>
      <left/>
      <right/>
      <top style="medium">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
      <left style="medium">
        <color theme="1" tint="0.499984740745262"/>
      </left>
      <right/>
      <top style="medium">
        <color theme="1" tint="0.499984740745262"/>
      </top>
      <bottom/>
      <diagonal/>
    </border>
    <border>
      <left style="thin">
        <color indexed="64"/>
      </left>
      <right style="medium">
        <color indexed="64"/>
      </right>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medium">
        <color theme="1" tint="0.499984740745262"/>
      </left>
      <right/>
      <top/>
      <bottom/>
      <diagonal/>
    </border>
    <border>
      <left style="medium">
        <color theme="1" tint="0.499984740745262"/>
      </left>
      <right style="hair">
        <color theme="1" tint="0.499984740745262"/>
      </right>
      <top style="thin">
        <color theme="1" tint="0.499984740745262"/>
      </top>
      <bottom/>
      <diagonal/>
    </border>
    <border>
      <left style="hair">
        <color theme="1" tint="0.499984740745262"/>
      </left>
      <right style="medium">
        <color theme="1" tint="0.499984740745262"/>
      </right>
      <top style="thin">
        <color theme="1" tint="0.499984740745262"/>
      </top>
      <bottom/>
      <diagonal/>
    </border>
    <border>
      <left style="hair">
        <color theme="1" tint="0.499984740745262"/>
      </left>
      <right/>
      <top style="thin">
        <color theme="1" tint="0.499984740745262"/>
      </top>
      <bottom/>
      <diagonal/>
    </border>
    <border>
      <left style="medium">
        <color theme="1" tint="0.499984740745262"/>
      </left>
      <right style="medium">
        <color theme="1" tint="0.499984740745262"/>
      </right>
      <top style="thin">
        <color theme="1" tint="0.499984740745262"/>
      </top>
      <bottom/>
      <diagonal/>
    </border>
    <border>
      <left style="thin">
        <color indexed="64"/>
      </left>
      <right style="medium">
        <color theme="1" tint="0.499984740745262"/>
      </right>
      <top style="thin">
        <color indexed="64"/>
      </top>
      <bottom style="hair">
        <color indexed="64"/>
      </bottom>
      <diagonal/>
    </border>
    <border>
      <left style="medium">
        <color theme="1" tint="0.499984740745262"/>
      </left>
      <right style="medium">
        <color theme="1" tint="0.499984740745262"/>
      </right>
      <top style="thin">
        <color indexed="64"/>
      </top>
      <bottom style="medium">
        <color theme="1" tint="0.499984740745262"/>
      </bottom>
      <diagonal/>
    </border>
    <border>
      <left style="medium">
        <color theme="1" tint="0.499984740745262"/>
      </left>
      <right/>
      <top style="medium">
        <color theme="1" tint="0.499984740745262"/>
      </top>
      <bottom style="hair">
        <color indexed="64"/>
      </bottom>
      <diagonal/>
    </border>
    <border>
      <left/>
      <right style="medium">
        <color theme="1" tint="0.499984740745262"/>
      </right>
      <top style="medium">
        <color theme="1" tint="0.499984740745262"/>
      </top>
      <bottom style="hair">
        <color indexed="64"/>
      </bottom>
      <diagonal/>
    </border>
    <border>
      <left/>
      <right style="medium">
        <color theme="1" tint="0.499984740745262"/>
      </right>
      <top style="thin">
        <color theme="1" tint="0.499984740745262"/>
      </top>
      <bottom style="thin">
        <color theme="1" tint="0.499984740745262"/>
      </bottom>
      <diagonal/>
    </border>
    <border>
      <left/>
      <right style="medium">
        <color theme="1" tint="0.499984740745262"/>
      </right>
      <top/>
      <bottom/>
      <diagonal/>
    </border>
    <border>
      <left style="medium">
        <color theme="1" tint="0.499984740745262"/>
      </left>
      <right style="hair">
        <color theme="1" tint="0.499984740745262"/>
      </right>
      <top style="thin">
        <color theme="1" tint="0.499984740745262"/>
      </top>
      <bottom style="medium">
        <color theme="1" tint="0.499984740745262"/>
      </bottom>
      <diagonal/>
    </border>
    <border>
      <left style="medium">
        <color theme="1" tint="0.499984740745262"/>
      </left>
      <right/>
      <top style="medium">
        <color theme="1" tint="0.499984740745262"/>
      </top>
      <bottom style="thin">
        <color indexed="64"/>
      </bottom>
      <diagonal/>
    </border>
    <border>
      <left style="medium">
        <color theme="1" tint="0.499984740745262"/>
      </left>
      <right style="hair">
        <color theme="1" tint="0.499984740745262"/>
      </right>
      <top/>
      <bottom style="thin">
        <color theme="1" tint="0.499984740745262"/>
      </bottom>
      <diagonal/>
    </border>
    <border>
      <left style="medium">
        <color theme="1" tint="0.499984740745262"/>
      </left>
      <right/>
      <top style="thin">
        <color indexed="64"/>
      </top>
      <bottom style="thin">
        <color theme="1" tint="0.499984740745262"/>
      </bottom>
      <diagonal/>
    </border>
    <border>
      <left style="hair">
        <color theme="1" tint="0.499984740745262"/>
      </left>
      <right style="medium">
        <color indexed="64"/>
      </right>
      <top style="thin">
        <color indexed="64"/>
      </top>
      <bottom style="thin">
        <color indexed="64"/>
      </bottom>
      <diagonal/>
    </border>
    <border>
      <left style="hair">
        <color theme="1" tint="0.499984740745262"/>
      </left>
      <right style="medium">
        <color theme="1" tint="0.499984740745262"/>
      </right>
      <top/>
      <bottom style="thin">
        <color theme="1" tint="0.499984740745262"/>
      </bottom>
      <diagonal/>
    </border>
    <border>
      <left/>
      <right style="medium">
        <color theme="1" tint="0.499984740745262"/>
      </right>
      <top style="medium">
        <color theme="1" tint="0.499984740745262"/>
      </top>
      <bottom style="thin">
        <color indexed="64"/>
      </bottom>
      <diagonal/>
    </border>
    <border>
      <left style="medium">
        <color theme="1" tint="0.499984740745262"/>
      </left>
      <right style="medium">
        <color theme="1" tint="0.499984740745262"/>
      </right>
      <top/>
      <bottom style="thin">
        <color theme="1" tint="0.499984740745262"/>
      </bottom>
      <diagonal/>
    </border>
    <border>
      <left style="medium">
        <color theme="1" tint="0.499984740745262"/>
      </left>
      <right/>
      <top style="thin">
        <color indexed="64"/>
      </top>
      <bottom style="thin">
        <color indexed="64"/>
      </bottom>
      <diagonal/>
    </border>
    <border>
      <left style="medium">
        <color theme="1" tint="0.499984740745262"/>
      </left>
      <right style="hair">
        <color theme="1" tint="0.499984740745262"/>
      </right>
      <top style="thin">
        <color indexed="64"/>
      </top>
      <bottom style="thin">
        <color indexed="64"/>
      </bottom>
      <diagonal/>
    </border>
    <border>
      <left style="thin">
        <color theme="1" tint="0.499984740745262"/>
      </left>
      <right style="medium">
        <color theme="1" tint="0.499984740745262"/>
      </right>
      <top style="medium">
        <color theme="1" tint="0.499984740745262"/>
      </top>
      <bottom style="medium">
        <color theme="1" tint="0.499984740745262"/>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double">
        <color indexed="64"/>
      </top>
      <bottom/>
      <diagonal/>
    </border>
    <border>
      <left/>
      <right style="medium">
        <color indexed="64"/>
      </right>
      <top style="double">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style="medium">
        <color indexed="64"/>
      </top>
      <bottom style="medium">
        <color indexed="64"/>
      </bottom>
      <diagonal/>
    </border>
  </borders>
  <cellStyleXfs count="4">
    <xf numFmtId="0" fontId="0" fillId="0" borderId="0"/>
    <xf numFmtId="44" fontId="8" fillId="0" borderId="0" applyFont="0" applyFill="0" applyBorder="0" applyAlignment="0" applyProtection="0"/>
    <xf numFmtId="9" fontId="8" fillId="0" borderId="0" applyFont="0" applyFill="0" applyBorder="0" applyAlignment="0" applyProtection="0"/>
    <xf numFmtId="167" fontId="61" fillId="0" borderId="0" applyFont="0" applyFill="0" applyBorder="0" applyAlignment="0" applyProtection="0"/>
  </cellStyleXfs>
  <cellXfs count="547">
    <xf numFmtId="0" fontId="0" fillId="0" borderId="0" xfId="0"/>
    <xf numFmtId="0" fontId="0" fillId="0" borderId="0" xfId="0" applyProtection="1">
      <protection locked="0"/>
    </xf>
    <xf numFmtId="0" fontId="0" fillId="3" borderId="0" xfId="0" applyFill="1" applyBorder="1" applyProtection="1">
      <protection locked="0"/>
    </xf>
    <xf numFmtId="0" fontId="0" fillId="3" borderId="1" xfId="0" applyFill="1" applyBorder="1" applyProtection="1">
      <protection locked="0"/>
    </xf>
    <xf numFmtId="0" fontId="0" fillId="3" borderId="7" xfId="0" applyFill="1" applyBorder="1" applyProtection="1">
      <protection locked="0"/>
    </xf>
    <xf numFmtId="0" fontId="0" fillId="0" borderId="8" xfId="0" applyBorder="1" applyProtection="1">
      <protection locked="0"/>
    </xf>
    <xf numFmtId="0" fontId="0" fillId="0" borderId="2" xfId="0" applyBorder="1" applyProtection="1">
      <protection locked="0"/>
    </xf>
    <xf numFmtId="0" fontId="0" fillId="0" borderId="3" xfId="0" applyBorder="1" applyProtection="1">
      <protection locked="0"/>
    </xf>
    <xf numFmtId="0" fontId="9" fillId="3" borderId="4" xfId="0" applyFont="1" applyFill="1" applyBorder="1" applyProtection="1"/>
    <xf numFmtId="0" fontId="0" fillId="3" borderId="5" xfId="0" applyFill="1" applyBorder="1" applyProtection="1"/>
    <xf numFmtId="0" fontId="0" fillId="3" borderId="6" xfId="0" applyFill="1" applyBorder="1" applyProtection="1"/>
    <xf numFmtId="0" fontId="9" fillId="3" borderId="7" xfId="0" applyFont="1" applyFill="1" applyBorder="1" applyProtection="1"/>
    <xf numFmtId="0" fontId="0" fillId="3" borderId="0" xfId="0" applyFill="1" applyBorder="1" applyProtection="1"/>
    <xf numFmtId="0" fontId="0" fillId="3" borderId="1" xfId="0" applyFill="1" applyBorder="1" applyProtection="1"/>
    <xf numFmtId="0" fontId="1" fillId="3" borderId="1" xfId="0" applyFont="1" applyFill="1" applyBorder="1" applyAlignment="1" applyProtection="1">
      <alignment horizontal="right"/>
    </xf>
    <xf numFmtId="0" fontId="0" fillId="3" borderId="10" xfId="0" applyFill="1" applyBorder="1" applyAlignment="1" applyProtection="1">
      <alignment horizontal="left"/>
    </xf>
    <xf numFmtId="0" fontId="0" fillId="3" borderId="12" xfId="0" applyFill="1" applyBorder="1" applyProtection="1"/>
    <xf numFmtId="0" fontId="0" fillId="2" borderId="10" xfId="0" applyFont="1" applyFill="1" applyBorder="1" applyProtection="1"/>
    <xf numFmtId="0" fontId="0" fillId="2" borderId="12" xfId="0" applyFont="1" applyFill="1" applyBorder="1" applyProtection="1"/>
    <xf numFmtId="0" fontId="4" fillId="3" borderId="7" xfId="0" applyFont="1" applyFill="1" applyBorder="1" applyProtection="1"/>
    <xf numFmtId="0" fontId="11" fillId="3" borderId="7" xfId="0" applyFont="1" applyFill="1" applyBorder="1" applyProtection="1"/>
    <xf numFmtId="0" fontId="1" fillId="0" borderId="9" xfId="0" applyFont="1" applyBorder="1" applyProtection="1"/>
    <xf numFmtId="0" fontId="0" fillId="0" borderId="9" xfId="0" applyBorder="1" applyProtection="1"/>
    <xf numFmtId="0" fontId="0" fillId="0" borderId="0" xfId="0" applyProtection="1"/>
    <xf numFmtId="0" fontId="57" fillId="4" borderId="27" xfId="0" applyFont="1" applyFill="1" applyBorder="1" applyAlignment="1" applyProtection="1">
      <alignment horizontal="left" vertical="center" wrapText="1"/>
    </xf>
    <xf numFmtId="0" fontId="0" fillId="4" borderId="27" xfId="0" applyFill="1" applyBorder="1" applyProtection="1"/>
    <xf numFmtId="0" fontId="0" fillId="4" borderId="27" xfId="0" applyFill="1" applyBorder="1" applyAlignment="1" applyProtection="1">
      <alignment horizontal="center"/>
    </xf>
    <xf numFmtId="0" fontId="0" fillId="4" borderId="6" xfId="0" applyFill="1" applyBorder="1" applyAlignment="1" applyProtection="1">
      <alignment horizontal="center"/>
    </xf>
    <xf numFmtId="0" fontId="55" fillId="4" borderId="8" xfId="0" applyFont="1" applyFill="1" applyBorder="1" applyAlignment="1" applyProtection="1">
      <alignment horizontal="left" vertical="center" wrapText="1"/>
    </xf>
    <xf numFmtId="44" fontId="0" fillId="4" borderId="28" xfId="1" applyFont="1" applyFill="1" applyBorder="1" applyProtection="1"/>
    <xf numFmtId="0" fontId="0" fillId="4" borderId="28" xfId="0" applyFill="1" applyBorder="1" applyProtection="1"/>
    <xf numFmtId="164" fontId="0" fillId="0" borderId="3" xfId="1" applyNumberFormat="1" applyFont="1" applyFill="1" applyBorder="1" applyAlignment="1" applyProtection="1">
      <alignment horizontal="center"/>
    </xf>
    <xf numFmtId="0" fontId="56" fillId="0" borderId="9" xfId="0" applyFont="1" applyBorder="1" applyAlignment="1" applyProtection="1">
      <alignment horizontal="left" vertical="center" wrapText="1"/>
    </xf>
    <xf numFmtId="44" fontId="0" fillId="0" borderId="9" xfId="1" applyFont="1" applyBorder="1" applyProtection="1"/>
    <xf numFmtId="10" fontId="0" fillId="0" borderId="9" xfId="2" applyNumberFormat="1" applyFont="1" applyBorder="1" applyProtection="1"/>
    <xf numFmtId="164" fontId="0" fillId="0" borderId="9" xfId="1" applyNumberFormat="1" applyFont="1" applyBorder="1" applyProtection="1"/>
    <xf numFmtId="44" fontId="8" fillId="0" borderId="9" xfId="1" applyFont="1" applyBorder="1" applyProtection="1"/>
    <xf numFmtId="10" fontId="8" fillId="0" borderId="9" xfId="2" applyNumberFormat="1" applyFont="1" applyBorder="1" applyProtection="1"/>
    <xf numFmtId="164" fontId="8" fillId="0" borderId="9" xfId="1" applyNumberFormat="1" applyFont="1" applyBorder="1" applyProtection="1"/>
    <xf numFmtId="0" fontId="2" fillId="0" borderId="0" xfId="0" applyFont="1" applyProtection="1">
      <protection locked="0"/>
    </xf>
    <xf numFmtId="2" fontId="2" fillId="0" borderId="0" xfId="0" applyNumberFormat="1" applyFont="1" applyAlignment="1" applyProtection="1">
      <alignment horizontal="left"/>
      <protection locked="0"/>
    </xf>
    <xf numFmtId="0" fontId="4" fillId="3" borderId="5" xfId="0" applyFont="1" applyFill="1" applyBorder="1" applyProtection="1"/>
    <xf numFmtId="0" fontId="4" fillId="3" borderId="6" xfId="0" applyFont="1" applyFill="1" applyBorder="1" applyProtection="1"/>
    <xf numFmtId="0" fontId="10" fillId="3" borderId="7" xfId="0" applyFont="1" applyFill="1" applyBorder="1" applyProtection="1"/>
    <xf numFmtId="0" fontId="4" fillId="3" borderId="0" xfId="0" applyFont="1" applyFill="1" applyBorder="1" applyProtection="1"/>
    <xf numFmtId="0" fontId="7" fillId="3" borderId="1" xfId="0" applyFont="1" applyFill="1" applyBorder="1" applyAlignment="1" applyProtection="1">
      <alignment horizontal="right"/>
    </xf>
    <xf numFmtId="0" fontId="4" fillId="3" borderId="10" xfId="0" applyFont="1" applyFill="1" applyBorder="1" applyAlignment="1" applyProtection="1">
      <alignment horizontal="left"/>
    </xf>
    <xf numFmtId="0" fontId="4" fillId="3" borderId="12" xfId="0" applyFont="1" applyFill="1" applyBorder="1" applyProtection="1"/>
    <xf numFmtId="0" fontId="4" fillId="2" borderId="12" xfId="0" applyFont="1" applyFill="1" applyBorder="1" applyProtection="1"/>
    <xf numFmtId="0" fontId="7" fillId="3" borderId="7" xfId="0" applyFont="1" applyFill="1" applyBorder="1" applyProtection="1"/>
    <xf numFmtId="0" fontId="4" fillId="3" borderId="1" xfId="0" applyFont="1" applyFill="1" applyBorder="1" applyProtection="1"/>
    <xf numFmtId="164" fontId="4" fillId="3" borderId="9" xfId="0" applyNumberFormat="1" applyFont="1" applyFill="1" applyBorder="1" applyAlignment="1" applyProtection="1">
      <alignment horizontal="center"/>
    </xf>
    <xf numFmtId="9" fontId="4" fillId="0" borderId="9" xfId="2" applyNumberFormat="1" applyFont="1" applyFill="1" applyBorder="1" applyAlignment="1" applyProtection="1">
      <alignment horizontal="center"/>
    </xf>
    <xf numFmtId="0" fontId="4" fillId="3" borderId="8" xfId="0" applyFont="1" applyFill="1" applyBorder="1" applyProtection="1"/>
    <xf numFmtId="164" fontId="7" fillId="0" borderId="9" xfId="0" applyNumberFormat="1" applyFont="1" applyBorder="1" applyAlignment="1" applyProtection="1">
      <alignment horizontal="center"/>
    </xf>
    <xf numFmtId="0" fontId="4" fillId="3" borderId="3" xfId="0" applyFont="1" applyFill="1" applyBorder="1" applyProtection="1"/>
    <xf numFmtId="0" fontId="7" fillId="3" borderId="0" xfId="0" applyFont="1" applyFill="1" applyBorder="1" applyProtection="1"/>
    <xf numFmtId="164" fontId="4" fillId="3" borderId="1" xfId="0" applyNumberFormat="1" applyFont="1" applyFill="1" applyBorder="1" applyProtection="1"/>
    <xf numFmtId="164" fontId="7" fillId="0" borderId="9" xfId="0" applyNumberFormat="1" applyFont="1" applyFill="1" applyBorder="1" applyAlignment="1" applyProtection="1">
      <alignment horizontal="center"/>
    </xf>
    <xf numFmtId="0" fontId="4" fillId="3" borderId="48" xfId="0" applyFont="1" applyFill="1" applyBorder="1" applyProtection="1"/>
    <xf numFmtId="0" fontId="4" fillId="0" borderId="47" xfId="0" applyFont="1" applyBorder="1" applyProtection="1"/>
    <xf numFmtId="164" fontId="7" fillId="0" borderId="28" xfId="0" applyNumberFormat="1" applyFont="1" applyFill="1" applyBorder="1" applyAlignment="1" applyProtection="1">
      <alignment horizontal="center"/>
    </xf>
    <xf numFmtId="164" fontId="4" fillId="3" borderId="0" xfId="0" applyNumberFormat="1" applyFont="1" applyFill="1" applyBorder="1" applyAlignment="1" applyProtection="1">
      <alignment horizontal="center"/>
    </xf>
    <xf numFmtId="0" fontId="4" fillId="3" borderId="2" xfId="0" applyFont="1" applyFill="1" applyBorder="1" applyProtection="1"/>
    <xf numFmtId="164" fontId="4" fillId="3" borderId="3" xfId="0" applyNumberFormat="1" applyFont="1" applyFill="1" applyBorder="1" applyProtection="1"/>
    <xf numFmtId="0" fontId="0" fillId="8" borderId="0" xfId="0" applyFill="1" applyBorder="1" applyProtection="1">
      <protection locked="0"/>
    </xf>
    <xf numFmtId="0" fontId="0" fillId="8" borderId="94" xfId="0" applyFill="1" applyBorder="1" applyProtection="1">
      <protection locked="0"/>
    </xf>
    <xf numFmtId="0" fontId="0" fillId="8" borderId="0" xfId="0" applyFill="1" applyProtection="1">
      <protection locked="0"/>
    </xf>
    <xf numFmtId="0" fontId="0" fillId="8" borderId="98" xfId="0" applyFill="1" applyBorder="1" applyProtection="1">
      <protection locked="0"/>
    </xf>
    <xf numFmtId="0" fontId="0" fillId="8" borderId="0" xfId="0" applyFont="1" applyFill="1" applyBorder="1" applyProtection="1">
      <protection locked="0"/>
    </xf>
    <xf numFmtId="0" fontId="0" fillId="8" borderId="74" xfId="0" applyFill="1" applyBorder="1" applyProtection="1">
      <protection locked="0"/>
    </xf>
    <xf numFmtId="0" fontId="0" fillId="0" borderId="0" xfId="0" applyBorder="1" applyProtection="1">
      <protection locked="0"/>
    </xf>
    <xf numFmtId="165" fontId="48" fillId="2" borderId="71" xfId="1" applyNumberFormat="1" applyFont="1" applyFill="1" applyBorder="1" applyAlignment="1" applyProtection="1">
      <alignment horizontal="center" vertical="center"/>
      <protection locked="0"/>
    </xf>
    <xf numFmtId="0" fontId="0" fillId="2" borderId="9" xfId="0" applyFill="1" applyBorder="1" applyProtection="1">
      <protection locked="0"/>
    </xf>
    <xf numFmtId="44" fontId="17" fillId="2" borderId="12" xfId="1" applyFont="1" applyFill="1" applyBorder="1" applyAlignment="1" applyProtection="1">
      <alignment horizontal="left" vertical="center"/>
      <protection locked="0"/>
    </xf>
    <xf numFmtId="44" fontId="49" fillId="3" borderId="0" xfId="0" applyNumberFormat="1" applyFont="1" applyFill="1" applyBorder="1" applyProtection="1">
      <protection locked="0"/>
    </xf>
    <xf numFmtId="44" fontId="47" fillId="2" borderId="75" xfId="0" applyNumberFormat="1" applyFont="1" applyFill="1" applyBorder="1" applyAlignment="1" applyProtection="1">
      <alignment horizontal="center"/>
      <protection locked="0"/>
    </xf>
    <xf numFmtId="9" fontId="47" fillId="2" borderId="75" xfId="2" applyFont="1" applyFill="1" applyBorder="1" applyAlignment="1" applyProtection="1">
      <alignment horizontal="center"/>
      <protection locked="0"/>
    </xf>
    <xf numFmtId="44" fontId="47" fillId="2" borderId="88" xfId="1" applyFont="1" applyFill="1" applyBorder="1" applyProtection="1">
      <protection locked="0"/>
    </xf>
    <xf numFmtId="44" fontId="47" fillId="2" borderId="77" xfId="0" applyNumberFormat="1" applyFont="1" applyFill="1" applyBorder="1" applyAlignment="1" applyProtection="1">
      <alignment horizontal="center"/>
      <protection locked="0"/>
    </xf>
    <xf numFmtId="9" fontId="47" fillId="2" borderId="77" xfId="2" applyFont="1" applyFill="1" applyBorder="1" applyAlignment="1" applyProtection="1">
      <alignment horizontal="center"/>
      <protection locked="0"/>
    </xf>
    <xf numFmtId="44" fontId="47" fillId="2" borderId="70" xfId="1" applyFont="1" applyFill="1" applyBorder="1" applyProtection="1">
      <protection locked="0"/>
    </xf>
    <xf numFmtId="44" fontId="17" fillId="2" borderId="6" xfId="1" applyFont="1" applyFill="1" applyBorder="1" applyAlignment="1" applyProtection="1">
      <alignment horizontal="left" vertical="center"/>
      <protection locked="0"/>
    </xf>
    <xf numFmtId="0" fontId="0" fillId="2" borderId="27" xfId="0" applyFill="1" applyBorder="1" applyProtection="1">
      <protection locked="0"/>
    </xf>
    <xf numFmtId="0" fontId="0" fillId="2" borderId="16" xfId="0" applyFill="1" applyBorder="1" applyProtection="1">
      <protection locked="0"/>
    </xf>
    <xf numFmtId="44" fontId="17" fillId="2" borderId="26" xfId="1" applyFont="1" applyFill="1" applyBorder="1" applyAlignment="1" applyProtection="1">
      <alignment horizontal="left" vertical="center"/>
      <protection locked="0"/>
    </xf>
    <xf numFmtId="44" fontId="47" fillId="2" borderId="99" xfId="0" applyNumberFormat="1" applyFont="1" applyFill="1" applyBorder="1" applyAlignment="1" applyProtection="1">
      <alignment horizontal="center"/>
      <protection locked="0"/>
    </xf>
    <xf numFmtId="9" fontId="47" fillId="2" borderId="99" xfId="2" applyFont="1" applyFill="1" applyBorder="1" applyAlignment="1" applyProtection="1">
      <alignment horizontal="center"/>
      <protection locked="0"/>
    </xf>
    <xf numFmtId="44" fontId="47" fillId="2" borderId="102" xfId="1" applyFont="1" applyFill="1" applyBorder="1" applyProtection="1">
      <protection locked="0"/>
    </xf>
    <xf numFmtId="0" fontId="0" fillId="8" borderId="91" xfId="0" applyFill="1" applyBorder="1" applyProtection="1">
      <protection locked="0"/>
    </xf>
    <xf numFmtId="0" fontId="0" fillId="8" borderId="92" xfId="0" applyFill="1" applyBorder="1" applyProtection="1">
      <protection locked="0"/>
    </xf>
    <xf numFmtId="0" fontId="0" fillId="8" borderId="93" xfId="0" applyFill="1" applyBorder="1" applyProtection="1">
      <protection locked="0"/>
    </xf>
    <xf numFmtId="0" fontId="23" fillId="0" borderId="0" xfId="0" applyNumberFormat="1" applyFont="1" applyFill="1" applyBorder="1" applyAlignment="1" applyProtection="1">
      <alignment horizontal="left"/>
      <protection locked="0"/>
    </xf>
    <xf numFmtId="0" fontId="2" fillId="0" borderId="0" xfId="0" applyFont="1" applyBorder="1" applyProtection="1">
      <protection locked="0"/>
    </xf>
    <xf numFmtId="44" fontId="27" fillId="3" borderId="0" xfId="0" applyNumberFormat="1" applyFont="1" applyFill="1" applyBorder="1" applyProtection="1">
      <protection locked="0"/>
    </xf>
    <xf numFmtId="0" fontId="21" fillId="0" borderId="0" xfId="0" applyNumberFormat="1" applyFont="1" applyProtection="1">
      <protection locked="0"/>
    </xf>
    <xf numFmtId="0" fontId="21" fillId="0" borderId="0" xfId="0" applyFont="1" applyProtection="1">
      <protection locked="0"/>
    </xf>
    <xf numFmtId="0" fontId="9" fillId="3" borderId="43" xfId="0" applyFont="1" applyFill="1" applyBorder="1" applyProtection="1"/>
    <xf numFmtId="0" fontId="0" fillId="3" borderId="46" xfId="0" applyFill="1" applyBorder="1" applyProtection="1"/>
    <xf numFmtId="0" fontId="0" fillId="3" borderId="45" xfId="0" applyFill="1" applyBorder="1" applyProtection="1"/>
    <xf numFmtId="0" fontId="9" fillId="3" borderId="13" xfId="0" applyFont="1" applyFill="1" applyBorder="1" applyProtection="1"/>
    <xf numFmtId="0" fontId="0" fillId="3" borderId="63" xfId="0" applyFill="1" applyBorder="1" applyProtection="1"/>
    <xf numFmtId="0" fontId="1" fillId="3" borderId="63" xfId="0" applyFont="1" applyFill="1" applyBorder="1" applyAlignment="1" applyProtection="1">
      <alignment horizontal="right"/>
    </xf>
    <xf numFmtId="0" fontId="0" fillId="3" borderId="15" xfId="0" applyFill="1" applyBorder="1" applyAlignment="1" applyProtection="1">
      <alignment horizontal="left"/>
    </xf>
    <xf numFmtId="0" fontId="0" fillId="3" borderId="11" xfId="0" applyFill="1" applyBorder="1" applyAlignment="1" applyProtection="1">
      <alignment horizontal="left"/>
    </xf>
    <xf numFmtId="0" fontId="0" fillId="3" borderId="11" xfId="0" applyFill="1" applyBorder="1" applyProtection="1"/>
    <xf numFmtId="0" fontId="0" fillId="3" borderId="34" xfId="0" applyFill="1" applyBorder="1" applyAlignment="1" applyProtection="1">
      <alignment horizontal="right"/>
    </xf>
    <xf numFmtId="0" fontId="29" fillId="0" borderId="15" xfId="0" applyFont="1" applyBorder="1" applyProtection="1"/>
    <xf numFmtId="0" fontId="0" fillId="2" borderId="65" xfId="0" applyFont="1" applyFill="1" applyBorder="1" applyProtection="1"/>
    <xf numFmtId="0" fontId="29" fillId="0" borderId="13" xfId="0" applyFont="1" applyBorder="1" applyProtection="1"/>
    <xf numFmtId="0" fontId="0" fillId="3" borderId="40" xfId="0" applyFill="1" applyBorder="1" applyProtection="1"/>
    <xf numFmtId="0" fontId="16" fillId="3" borderId="41" xfId="0" applyFont="1" applyFill="1" applyBorder="1" applyAlignment="1" applyProtection="1">
      <alignment horizontal="center" vertical="top" wrapText="1"/>
    </xf>
    <xf numFmtId="0" fontId="16" fillId="3" borderId="62" xfId="0" applyFont="1" applyFill="1" applyBorder="1" applyAlignment="1" applyProtection="1">
      <alignment horizontal="center" vertical="top" wrapText="1"/>
    </xf>
    <xf numFmtId="0" fontId="0" fillId="3" borderId="22" xfId="0" applyFill="1" applyBorder="1" applyProtection="1"/>
    <xf numFmtId="0" fontId="0" fillId="0" borderId="0" xfId="0" applyBorder="1" applyProtection="1"/>
    <xf numFmtId="0" fontId="16" fillId="3" borderId="38" xfId="0" applyFont="1" applyFill="1" applyBorder="1" applyAlignment="1" applyProtection="1">
      <alignment horizontal="center" vertical="top" wrapText="1"/>
    </xf>
    <xf numFmtId="0" fontId="13" fillId="3" borderId="1" xfId="0" applyFont="1" applyFill="1" applyBorder="1" applyAlignment="1" applyProtection="1">
      <alignment horizontal="center" vertical="top" wrapText="1"/>
    </xf>
    <xf numFmtId="0" fontId="27" fillId="3" borderId="63" xfId="0" applyFont="1" applyFill="1" applyBorder="1" applyAlignment="1" applyProtection="1">
      <alignment horizontal="center" vertical="top" wrapText="1"/>
    </xf>
    <xf numFmtId="0" fontId="13" fillId="3" borderId="1" xfId="0" applyFont="1" applyFill="1" applyBorder="1" applyProtection="1"/>
    <xf numFmtId="0" fontId="16" fillId="3" borderId="96" xfId="0" applyFont="1" applyFill="1" applyBorder="1" applyAlignment="1" applyProtection="1">
      <alignment horizontal="center" vertical="top" wrapText="1"/>
    </xf>
    <xf numFmtId="0" fontId="13" fillId="3" borderId="97" xfId="0" applyFont="1" applyFill="1" applyBorder="1" applyAlignment="1" applyProtection="1">
      <alignment horizontal="center" vertical="top" wrapText="1"/>
    </xf>
    <xf numFmtId="0" fontId="16" fillId="3" borderId="95" xfId="0" applyFont="1" applyFill="1" applyBorder="1" applyAlignment="1" applyProtection="1">
      <alignment horizontal="center" vertical="top" wrapText="1"/>
    </xf>
    <xf numFmtId="0" fontId="0" fillId="3" borderId="23" xfId="0" applyFill="1" applyBorder="1" applyProtection="1"/>
    <xf numFmtId="0" fontId="13" fillId="3" borderId="1" xfId="0" applyFont="1" applyFill="1" applyBorder="1" applyAlignment="1" applyProtection="1">
      <alignment vertical="top" wrapText="1"/>
    </xf>
    <xf numFmtId="0" fontId="1" fillId="3" borderId="28" xfId="0" applyFont="1" applyFill="1" applyBorder="1" applyAlignment="1" applyProtection="1">
      <alignment horizontal="center" vertical="top" wrapText="1"/>
    </xf>
    <xf numFmtId="0" fontId="1" fillId="3" borderId="3" xfId="0" applyFont="1" applyFill="1" applyBorder="1" applyAlignment="1" applyProtection="1">
      <alignment horizontal="center" vertical="top" wrapText="1"/>
    </xf>
    <xf numFmtId="0" fontId="1" fillId="3" borderId="64" xfId="0" applyFont="1" applyFill="1" applyBorder="1" applyAlignment="1" applyProtection="1">
      <alignment horizontal="center" vertical="top" wrapText="1"/>
    </xf>
    <xf numFmtId="0" fontId="0" fillId="0" borderId="14" xfId="0" applyBorder="1" applyAlignment="1" applyProtection="1">
      <alignment horizontal="center"/>
    </xf>
    <xf numFmtId="0" fontId="0" fillId="0" borderId="53" xfId="0" applyBorder="1" applyAlignment="1" applyProtection="1">
      <alignment horizontal="center"/>
    </xf>
    <xf numFmtId="0" fontId="0" fillId="0" borderId="49" xfId="0" applyFill="1" applyBorder="1" applyAlignment="1" applyProtection="1">
      <alignment horizontal="center"/>
    </xf>
    <xf numFmtId="0" fontId="2" fillId="0" borderId="0" xfId="0" applyFont="1" applyAlignment="1" applyProtection="1">
      <alignment horizontal="right"/>
    </xf>
    <xf numFmtId="2" fontId="2" fillId="0" borderId="0" xfId="0" applyNumberFormat="1" applyFont="1" applyAlignment="1" applyProtection="1">
      <alignment horizontal="right"/>
    </xf>
    <xf numFmtId="44" fontId="15" fillId="3" borderId="9" xfId="0" applyNumberFormat="1" applyFont="1" applyFill="1" applyBorder="1" applyProtection="1"/>
    <xf numFmtId="44" fontId="15" fillId="3" borderId="16" xfId="0" applyNumberFormat="1" applyFont="1" applyFill="1" applyBorder="1" applyProtection="1"/>
    <xf numFmtId="44" fontId="25" fillId="3" borderId="50" xfId="1" quotePrefix="1" applyFont="1" applyFill="1" applyBorder="1" applyAlignment="1" applyProtection="1">
      <alignment horizontal="center" vertical="center" wrapText="1"/>
    </xf>
    <xf numFmtId="44" fontId="18" fillId="0" borderId="65" xfId="1" applyFont="1" applyFill="1" applyBorder="1" applyAlignment="1" applyProtection="1">
      <alignment horizontal="left" vertical="center"/>
    </xf>
    <xf numFmtId="44" fontId="18" fillId="0" borderId="66" xfId="1" applyFont="1" applyFill="1" applyBorder="1" applyAlignment="1" applyProtection="1">
      <alignment horizontal="left" vertical="center"/>
    </xf>
    <xf numFmtId="44" fontId="25" fillId="3" borderId="67" xfId="1" quotePrefix="1" applyFont="1" applyFill="1" applyBorder="1" applyAlignment="1" applyProtection="1">
      <alignment horizontal="center" vertical="center" wrapText="1"/>
    </xf>
    <xf numFmtId="0" fontId="0" fillId="3" borderId="25" xfId="0" applyFill="1" applyBorder="1" applyProtection="1"/>
    <xf numFmtId="0" fontId="48" fillId="3" borderId="69" xfId="0" applyFont="1" applyFill="1" applyBorder="1" applyAlignment="1" applyProtection="1">
      <alignment horizontal="center" vertical="top" wrapText="1"/>
    </xf>
    <xf numFmtId="0" fontId="50" fillId="3" borderId="69" xfId="0" applyFont="1" applyFill="1" applyBorder="1" applyAlignment="1" applyProtection="1">
      <alignment horizontal="center" vertical="top" wrapText="1"/>
    </xf>
    <xf numFmtId="0" fontId="49" fillId="3" borderId="69" xfId="0" applyFont="1" applyFill="1" applyBorder="1" applyAlignment="1" applyProtection="1">
      <alignment horizontal="center" vertical="top" wrapText="1"/>
    </xf>
    <xf numFmtId="44" fontId="47" fillId="0" borderId="70" xfId="0" applyNumberFormat="1" applyFont="1" applyFill="1" applyBorder="1" applyProtection="1"/>
    <xf numFmtId="44" fontId="47" fillId="0" borderId="69" xfId="0" applyNumberFormat="1" applyFont="1" applyFill="1" applyBorder="1" applyProtection="1"/>
    <xf numFmtId="0" fontId="16" fillId="3" borderId="91" xfId="0" applyFont="1" applyFill="1" applyBorder="1" applyProtection="1"/>
    <xf numFmtId="0" fontId="0" fillId="3" borderId="92" xfId="0" applyFill="1" applyBorder="1" applyProtection="1"/>
    <xf numFmtId="0" fontId="0" fillId="3" borderId="93" xfId="0" applyFill="1" applyBorder="1" applyProtection="1"/>
    <xf numFmtId="0" fontId="46" fillId="3" borderId="92" xfId="0" applyFont="1" applyFill="1" applyBorder="1" applyProtection="1"/>
    <xf numFmtId="0" fontId="47" fillId="3" borderId="92" xfId="0" applyFont="1" applyFill="1" applyBorder="1" applyProtection="1"/>
    <xf numFmtId="0" fontId="47" fillId="3" borderId="93" xfId="0" applyFont="1" applyFill="1" applyBorder="1" applyProtection="1"/>
    <xf numFmtId="0" fontId="49" fillId="3" borderId="0" xfId="0" applyFont="1" applyFill="1" applyBorder="1" applyAlignment="1" applyProtection="1">
      <alignment horizontal="center" vertical="top" wrapText="1"/>
    </xf>
    <xf numFmtId="0" fontId="49" fillId="3" borderId="80" xfId="0" applyFont="1" applyFill="1" applyBorder="1" applyAlignment="1" applyProtection="1">
      <alignment horizontal="center" vertical="top" wrapText="1"/>
    </xf>
    <xf numFmtId="0" fontId="49" fillId="3" borderId="82" xfId="0" applyFont="1" applyFill="1" applyBorder="1" applyAlignment="1" applyProtection="1">
      <alignment horizontal="center" vertical="top" wrapText="1"/>
    </xf>
    <xf numFmtId="0" fontId="47" fillId="3" borderId="83" xfId="0" applyFont="1" applyFill="1" applyBorder="1" applyAlignment="1" applyProtection="1"/>
    <xf numFmtId="0" fontId="47" fillId="3" borderId="39" xfId="0" applyFont="1" applyFill="1" applyBorder="1" applyAlignment="1" applyProtection="1"/>
    <xf numFmtId="0" fontId="51" fillId="3" borderId="80" xfId="0" applyFont="1" applyFill="1" applyBorder="1" applyAlignment="1" applyProtection="1">
      <alignment horizontal="center" vertical="top" wrapText="1"/>
    </xf>
    <xf numFmtId="0" fontId="49" fillId="3" borderId="84" xfId="0" applyFont="1" applyFill="1" applyBorder="1" applyAlignment="1" applyProtection="1">
      <alignment horizontal="center" vertical="top" wrapText="1"/>
    </xf>
    <xf numFmtId="0" fontId="47" fillId="3" borderId="85" xfId="0" applyFont="1" applyFill="1" applyBorder="1" applyAlignment="1" applyProtection="1"/>
    <xf numFmtId="0" fontId="47" fillId="3" borderId="103" xfId="0" applyFont="1" applyFill="1" applyBorder="1" applyAlignment="1" applyProtection="1">
      <alignment horizontal="center"/>
    </xf>
    <xf numFmtId="0" fontId="47" fillId="3" borderId="35" xfId="0" applyFont="1" applyFill="1" applyBorder="1" applyAlignment="1" applyProtection="1"/>
    <xf numFmtId="0" fontId="49" fillId="3" borderId="81" xfId="0" applyFont="1" applyFill="1" applyBorder="1" applyAlignment="1" applyProtection="1">
      <alignment horizontal="center" vertical="top" wrapText="1"/>
    </xf>
    <xf numFmtId="9" fontId="48" fillId="0" borderId="72" xfId="1" applyNumberFormat="1" applyFont="1" applyFill="1" applyBorder="1" applyAlignment="1" applyProtection="1">
      <alignment horizontal="center" vertical="center"/>
    </xf>
    <xf numFmtId="165" fontId="52" fillId="3" borderId="71" xfId="1" applyNumberFormat="1" applyFont="1" applyFill="1" applyBorder="1" applyAlignment="1" applyProtection="1">
      <alignment horizontal="center" vertical="center" wrapText="1"/>
    </xf>
    <xf numFmtId="0" fontId="51" fillId="3" borderId="71" xfId="0" applyFont="1" applyFill="1" applyBorder="1" applyAlignment="1" applyProtection="1">
      <alignment horizontal="center" vertical="top" wrapText="1"/>
    </xf>
    <xf numFmtId="9" fontId="48" fillId="0" borderId="87" xfId="1" applyNumberFormat="1" applyFont="1" applyFill="1" applyBorder="1" applyAlignment="1" applyProtection="1">
      <alignment horizontal="center" vertical="center"/>
    </xf>
    <xf numFmtId="44" fontId="49" fillId="0" borderId="70" xfId="0" applyNumberFormat="1" applyFont="1" applyBorder="1" applyProtection="1"/>
    <xf numFmtId="44" fontId="47" fillId="0" borderId="79" xfId="0" applyNumberFormat="1" applyFont="1" applyFill="1" applyBorder="1" applyProtection="1"/>
    <xf numFmtId="44" fontId="47" fillId="0" borderId="73" xfId="0" applyNumberFormat="1" applyFont="1" applyFill="1" applyBorder="1" applyProtection="1"/>
    <xf numFmtId="44" fontId="47" fillId="0" borderId="98" xfId="0" applyNumberFormat="1" applyFont="1" applyFill="1" applyBorder="1" applyProtection="1"/>
    <xf numFmtId="44" fontId="47" fillId="0" borderId="76" xfId="0" applyNumberFormat="1" applyFont="1" applyFill="1" applyBorder="1" applyProtection="1"/>
    <xf numFmtId="44" fontId="47" fillId="0" borderId="78" xfId="0" applyNumberFormat="1" applyFont="1" applyFill="1" applyBorder="1" applyProtection="1"/>
    <xf numFmtId="44" fontId="47" fillId="0" borderId="100" xfId="0" applyNumberFormat="1" applyFont="1" applyFill="1" applyBorder="1" applyProtection="1"/>
    <xf numFmtId="44" fontId="47" fillId="0" borderId="89" xfId="0" applyNumberFormat="1" applyFont="1" applyFill="1" applyBorder="1" applyProtection="1"/>
    <xf numFmtId="44" fontId="47" fillId="0" borderId="90" xfId="0" applyNumberFormat="1" applyFont="1" applyFill="1" applyBorder="1" applyProtection="1"/>
    <xf numFmtId="44" fontId="47" fillId="0" borderId="101" xfId="0" applyNumberFormat="1" applyFont="1" applyFill="1" applyBorder="1" applyProtection="1"/>
    <xf numFmtId="44" fontId="47" fillId="0" borderId="88" xfId="1" applyFont="1" applyFill="1" applyBorder="1" applyProtection="1"/>
    <xf numFmtId="44" fontId="47" fillId="0" borderId="70" xfId="1" applyFont="1" applyFill="1" applyBorder="1" applyProtection="1"/>
    <xf numFmtId="44" fontId="47" fillId="0" borderId="102" xfId="1" applyFont="1" applyFill="1" applyBorder="1" applyProtection="1"/>
    <xf numFmtId="0" fontId="2" fillId="0" borderId="0" xfId="0" applyFont="1" applyFill="1" applyProtection="1">
      <protection locked="0"/>
    </xf>
    <xf numFmtId="0" fontId="0" fillId="0" borderId="0" xfId="0" applyFont="1" applyProtection="1">
      <protection locked="0"/>
    </xf>
    <xf numFmtId="10" fontId="7" fillId="2" borderId="9" xfId="2" applyNumberFormat="1" applyFont="1" applyFill="1" applyBorder="1" applyAlignment="1" applyProtection="1">
      <alignment horizontal="center" vertical="top" wrapText="1"/>
      <protection locked="0"/>
    </xf>
    <xf numFmtId="1" fontId="7" fillId="2" borderId="9" xfId="2" applyNumberFormat="1" applyFont="1" applyFill="1" applyBorder="1" applyAlignment="1" applyProtection="1">
      <alignment horizontal="center" vertical="top" wrapText="1"/>
      <protection locked="0"/>
    </xf>
    <xf numFmtId="0" fontId="39" fillId="3" borderId="25" xfId="0" applyFont="1" applyFill="1" applyBorder="1" applyAlignment="1" applyProtection="1">
      <alignment horizontal="left" vertical="top" wrapText="1"/>
      <protection locked="0"/>
    </xf>
    <xf numFmtId="0" fontId="39" fillId="3" borderId="25" xfId="0" applyFont="1" applyFill="1" applyBorder="1" applyAlignment="1" applyProtection="1">
      <protection locked="0"/>
    </xf>
    <xf numFmtId="0" fontId="3" fillId="2" borderId="14" xfId="0" applyFont="1" applyFill="1" applyBorder="1" applyAlignment="1" applyProtection="1">
      <alignment horizontal="center" vertical="top"/>
      <protection locked="0"/>
    </xf>
    <xf numFmtId="0" fontId="3" fillId="2" borderId="10" xfId="0" applyFont="1" applyFill="1" applyBorder="1" applyAlignment="1" applyProtection="1">
      <alignment horizontal="left" vertical="top" wrapText="1"/>
      <protection locked="0"/>
    </xf>
    <xf numFmtId="44" fontId="4" fillId="2" borderId="9" xfId="1" applyFont="1" applyFill="1" applyBorder="1" applyAlignment="1" applyProtection="1">
      <alignment horizontal="left" vertical="center"/>
      <protection locked="0"/>
    </xf>
    <xf numFmtId="0" fontId="4" fillId="2" borderId="9" xfId="0" applyFont="1" applyFill="1" applyBorder="1" applyAlignment="1" applyProtection="1">
      <alignment horizontal="left" vertical="center"/>
      <protection locked="0"/>
    </xf>
    <xf numFmtId="9" fontId="7" fillId="3" borderId="10" xfId="2"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protection locked="0"/>
    </xf>
    <xf numFmtId="0" fontId="23" fillId="0" borderId="0" xfId="0" applyFont="1" applyProtection="1">
      <protection locked="0"/>
    </xf>
    <xf numFmtId="0" fontId="20" fillId="4" borderId="9" xfId="0" applyNumberFormat="1" applyFont="1" applyFill="1" applyBorder="1" applyAlignment="1" applyProtection="1">
      <alignment horizontal="center" vertical="top" wrapText="1"/>
      <protection locked="0"/>
    </xf>
    <xf numFmtId="0" fontId="20" fillId="4" borderId="10" xfId="0" applyNumberFormat="1" applyFont="1" applyFill="1" applyBorder="1" applyAlignment="1" applyProtection="1">
      <alignment horizontal="center" vertical="top" wrapText="1"/>
      <protection locked="0"/>
    </xf>
    <xf numFmtId="0" fontId="40" fillId="2" borderId="10" xfId="0" applyFont="1" applyFill="1" applyBorder="1" applyAlignment="1" applyProtection="1">
      <alignment horizontal="left" vertical="top" wrapText="1"/>
      <protection locked="0"/>
    </xf>
    <xf numFmtId="0" fontId="14" fillId="2" borderId="10" xfId="0" applyFont="1" applyFill="1" applyBorder="1" applyAlignment="1" applyProtection="1">
      <alignment horizontal="left" vertical="top" wrapText="1"/>
      <protection locked="0"/>
    </xf>
    <xf numFmtId="0" fontId="40" fillId="2" borderId="14" xfId="0" applyFont="1" applyFill="1" applyBorder="1" applyAlignment="1" applyProtection="1">
      <alignment horizontal="center" vertical="top"/>
      <protection locked="0"/>
    </xf>
    <xf numFmtId="0" fontId="2" fillId="2" borderId="10" xfId="0" applyFont="1" applyFill="1" applyBorder="1" applyAlignment="1" applyProtection="1">
      <alignment horizontal="left" vertical="top" wrapText="1"/>
      <protection locked="0"/>
    </xf>
    <xf numFmtId="0" fontId="0" fillId="2" borderId="9" xfId="0" applyFont="1" applyFill="1" applyBorder="1" applyAlignment="1" applyProtection="1">
      <alignment horizontal="left" vertical="center"/>
      <protection locked="0"/>
    </xf>
    <xf numFmtId="44" fontId="0" fillId="2" borderId="9" xfId="1" applyFont="1" applyFill="1" applyBorder="1" applyAlignment="1" applyProtection="1">
      <alignment horizontal="left" vertical="center"/>
      <protection locked="0"/>
    </xf>
    <xf numFmtId="49" fontId="7" fillId="4" borderId="15" xfId="0" applyNumberFormat="1" applyFont="1" applyFill="1" applyBorder="1" applyAlignment="1" applyProtection="1">
      <alignment horizontal="left" vertical="center"/>
      <protection locked="0"/>
    </xf>
    <xf numFmtId="0" fontId="5" fillId="4" borderId="11" xfId="0" applyFont="1" applyFill="1" applyBorder="1" applyAlignment="1" applyProtection="1">
      <alignment horizontal="left" vertical="top" wrapText="1"/>
      <protection locked="0"/>
    </xf>
    <xf numFmtId="0" fontId="35" fillId="2" borderId="10" xfId="0" applyFont="1" applyFill="1" applyBorder="1" applyAlignment="1" applyProtection="1">
      <alignment horizontal="left" vertical="top" wrapText="1"/>
      <protection locked="0"/>
    </xf>
    <xf numFmtId="0" fontId="3" fillId="2" borderId="14" xfId="0" applyFont="1" applyFill="1" applyBorder="1" applyAlignment="1" applyProtection="1">
      <alignment horizontal="right" vertical="top"/>
      <protection locked="0"/>
    </xf>
    <xf numFmtId="0" fontId="12" fillId="2" borderId="10" xfId="0" applyFont="1" applyFill="1" applyBorder="1" applyAlignment="1" applyProtection="1">
      <alignment horizontal="left" vertical="top" wrapText="1"/>
      <protection locked="0"/>
    </xf>
    <xf numFmtId="9" fontId="7" fillId="0" borderId="10" xfId="2" applyFont="1" applyFill="1" applyBorder="1" applyAlignment="1" applyProtection="1">
      <alignment horizontal="center" vertical="center" wrapText="1"/>
      <protection locked="0"/>
    </xf>
    <xf numFmtId="0" fontId="2" fillId="2" borderId="14" xfId="0" applyFont="1" applyFill="1" applyBorder="1" applyAlignment="1" applyProtection="1">
      <alignment horizontal="center" vertical="top"/>
      <protection locked="0"/>
    </xf>
    <xf numFmtId="0" fontId="3" fillId="2" borderId="30" xfId="0" applyFont="1" applyFill="1" applyBorder="1" applyAlignment="1" applyProtection="1">
      <alignment horizontal="center" vertical="top"/>
      <protection locked="0"/>
    </xf>
    <xf numFmtId="0" fontId="3" fillId="2" borderId="32" xfId="0" applyFont="1" applyFill="1" applyBorder="1" applyAlignment="1" applyProtection="1">
      <alignment horizontal="left" vertical="top" wrapText="1"/>
      <protection locked="0"/>
    </xf>
    <xf numFmtId="44" fontId="4" fillId="2" borderId="31" xfId="1" applyFont="1" applyFill="1" applyBorder="1" applyAlignment="1" applyProtection="1">
      <alignment horizontal="left" vertical="center"/>
      <protection locked="0"/>
    </xf>
    <xf numFmtId="0" fontId="4" fillId="2" borderId="31" xfId="0" applyFont="1" applyFill="1" applyBorder="1" applyAlignment="1" applyProtection="1">
      <alignment horizontal="left" vertical="center"/>
      <protection locked="0"/>
    </xf>
    <xf numFmtId="9" fontId="7" fillId="3" borderId="61" xfId="2" applyFont="1" applyFill="1" applyBorder="1" applyAlignment="1" applyProtection="1">
      <alignment horizontal="center" vertical="center" wrapText="1"/>
      <protection locked="0"/>
    </xf>
    <xf numFmtId="0" fontId="4" fillId="0" borderId="31" xfId="0" applyFont="1" applyFill="1" applyBorder="1" applyAlignment="1" applyProtection="1">
      <alignment horizontal="center" vertical="center"/>
      <protection locked="0"/>
    </xf>
    <xf numFmtId="0" fontId="4" fillId="0" borderId="54" xfId="0" applyFont="1" applyFill="1" applyBorder="1" applyAlignment="1" applyProtection="1">
      <alignment horizontal="center"/>
      <protection locked="0"/>
    </xf>
    <xf numFmtId="0" fontId="4" fillId="0" borderId="0" xfId="0" applyFont="1" applyProtection="1">
      <protection locked="0"/>
    </xf>
    <xf numFmtId="0" fontId="0" fillId="3" borderId="0" xfId="0" applyFill="1" applyProtection="1"/>
    <xf numFmtId="0" fontId="39" fillId="3" borderId="0" xfId="0" applyFont="1" applyFill="1" applyBorder="1" applyAlignment="1" applyProtection="1">
      <alignment horizontal="left" vertical="top" wrapText="1"/>
    </xf>
    <xf numFmtId="0" fontId="39" fillId="3" borderId="0" xfId="0" applyFont="1" applyFill="1" applyBorder="1" applyAlignment="1" applyProtection="1"/>
    <xf numFmtId="0" fontId="39" fillId="3" borderId="4" xfId="0" applyFont="1" applyFill="1" applyBorder="1" applyAlignment="1" applyProtection="1">
      <alignment horizontal="left" vertical="top"/>
    </xf>
    <xf numFmtId="0" fontId="41" fillId="3" borderId="5" xfId="0" applyFont="1" applyFill="1" applyBorder="1" applyAlignment="1" applyProtection="1"/>
    <xf numFmtId="0" fontId="41" fillId="3" borderId="7" xfId="0" applyFont="1" applyFill="1" applyBorder="1" applyAlignment="1" applyProtection="1">
      <alignment horizontal="left" vertical="top"/>
    </xf>
    <xf numFmtId="0" fontId="41" fillId="3" borderId="0" xfId="0" applyFont="1" applyFill="1" applyBorder="1" applyAlignment="1" applyProtection="1"/>
    <xf numFmtId="0" fontId="4" fillId="3" borderId="0" xfId="0" applyFont="1" applyFill="1" applyProtection="1"/>
    <xf numFmtId="0" fontId="4" fillId="3" borderId="0" xfId="0" applyFont="1" applyFill="1" applyBorder="1" applyAlignment="1" applyProtection="1">
      <alignment horizontal="right"/>
    </xf>
    <xf numFmtId="0" fontId="41" fillId="3" borderId="8" xfId="0" applyFont="1" applyFill="1" applyBorder="1" applyAlignment="1" applyProtection="1">
      <alignment horizontal="left" vertical="top" wrapText="1"/>
    </xf>
    <xf numFmtId="0" fontId="41" fillId="3" borderId="2" xfId="0" applyFont="1" applyFill="1" applyBorder="1" applyAlignment="1" applyProtection="1"/>
    <xf numFmtId="0" fontId="4" fillId="3" borderId="11" xfId="0" applyFont="1" applyFill="1" applyBorder="1" applyProtection="1"/>
    <xf numFmtId="0" fontId="3" fillId="3" borderId="0" xfId="0" applyFont="1" applyFill="1" applyBorder="1" applyAlignment="1" applyProtection="1">
      <alignment horizontal="right"/>
    </xf>
    <xf numFmtId="0" fontId="41" fillId="3" borderId="0" xfId="0" applyFont="1" applyFill="1" applyBorder="1" applyAlignment="1" applyProtection="1">
      <alignment horizontal="right"/>
    </xf>
    <xf numFmtId="0" fontId="4" fillId="2" borderId="10" xfId="0" applyFont="1" applyFill="1" applyBorder="1" applyProtection="1"/>
    <xf numFmtId="0" fontId="41" fillId="3" borderId="6" xfId="0" applyFont="1" applyFill="1" applyBorder="1" applyAlignment="1" applyProtection="1"/>
    <xf numFmtId="10" fontId="41" fillId="3" borderId="9" xfId="2" applyNumberFormat="1" applyFont="1" applyFill="1" applyBorder="1" applyAlignment="1" applyProtection="1">
      <alignment horizontal="center"/>
    </xf>
    <xf numFmtId="0" fontId="41" fillId="3" borderId="3" xfId="0" applyFont="1" applyFill="1" applyBorder="1" applyAlignment="1" applyProtection="1"/>
    <xf numFmtId="0" fontId="39" fillId="3" borderId="8" xfId="0" applyFont="1" applyFill="1" applyBorder="1" applyAlignment="1" applyProtection="1">
      <alignment horizontal="left" vertical="top"/>
    </xf>
    <xf numFmtId="10" fontId="39" fillId="3" borderId="28" xfId="2" applyNumberFormat="1" applyFont="1" applyFill="1" applyBorder="1" applyAlignment="1" applyProtection="1">
      <alignment horizontal="center"/>
    </xf>
    <xf numFmtId="0" fontId="7" fillId="3" borderId="43" xfId="0" applyFont="1" applyFill="1" applyBorder="1" applyAlignment="1" applyProtection="1">
      <alignment horizontal="left" vertical="top"/>
    </xf>
    <xf numFmtId="0" fontId="7" fillId="3" borderId="51" xfId="0" applyFont="1" applyFill="1" applyBorder="1" applyAlignment="1" applyProtection="1">
      <alignment horizontal="center" vertical="top"/>
    </xf>
    <xf numFmtId="49" fontId="7" fillId="3" borderId="41" xfId="0" applyNumberFormat="1" applyFont="1" applyFill="1" applyBorder="1" applyAlignment="1" applyProtection="1">
      <alignment horizontal="center" vertical="top" wrapText="1"/>
    </xf>
    <xf numFmtId="0" fontId="7" fillId="3" borderId="51" xfId="0" applyFont="1" applyFill="1" applyBorder="1" applyAlignment="1" applyProtection="1">
      <alignment horizontal="center" vertical="top" wrapText="1"/>
    </xf>
    <xf numFmtId="0" fontId="7" fillId="3" borderId="46" xfId="0" applyFont="1" applyFill="1" applyBorder="1" applyAlignment="1" applyProtection="1">
      <alignment horizontal="center" vertical="top" wrapText="1"/>
    </xf>
    <xf numFmtId="0" fontId="7" fillId="3" borderId="55" xfId="0" applyFont="1" applyFill="1" applyBorder="1" applyAlignment="1" applyProtection="1">
      <alignment horizontal="center" vertical="top" wrapText="1"/>
    </xf>
    <xf numFmtId="49" fontId="7" fillId="3" borderId="42" xfId="0" applyNumberFormat="1" applyFont="1" applyFill="1" applyBorder="1" applyAlignment="1" applyProtection="1">
      <alignment horizontal="center" vertical="top" wrapText="1"/>
    </xf>
    <xf numFmtId="49" fontId="7" fillId="3" borderId="44" xfId="0" applyNumberFormat="1" applyFont="1" applyFill="1" applyBorder="1" applyAlignment="1" applyProtection="1">
      <alignment horizontal="center" vertical="top" wrapText="1"/>
    </xf>
    <xf numFmtId="0" fontId="7" fillId="3" borderId="7" xfId="0" applyFont="1" applyFill="1" applyBorder="1" applyAlignment="1" applyProtection="1">
      <alignment horizontal="left" vertical="top"/>
    </xf>
    <xf numFmtId="0" fontId="7" fillId="3" borderId="1" xfId="0" applyFont="1" applyFill="1" applyBorder="1" applyAlignment="1" applyProtection="1">
      <alignment horizontal="center" vertical="top"/>
    </xf>
    <xf numFmtId="49" fontId="7" fillId="3" borderId="38" xfId="0" applyNumberFormat="1" applyFont="1" applyFill="1" applyBorder="1" applyAlignment="1" applyProtection="1">
      <alignment horizontal="center" vertical="top" wrapText="1"/>
    </xf>
    <xf numFmtId="0" fontId="7" fillId="3" borderId="38" xfId="0" applyFont="1" applyFill="1" applyBorder="1" applyAlignment="1" applyProtection="1">
      <alignment horizontal="center" vertical="top" wrapText="1"/>
    </xf>
    <xf numFmtId="0" fontId="7" fillId="3" borderId="7" xfId="0" applyFont="1" applyFill="1" applyBorder="1" applyAlignment="1" applyProtection="1">
      <alignment horizontal="center" vertical="top" wrapText="1"/>
    </xf>
    <xf numFmtId="0" fontId="7" fillId="3" borderId="56" xfId="0" applyFont="1" applyFill="1" applyBorder="1" applyAlignment="1" applyProtection="1">
      <alignment horizontal="center" vertical="top" wrapText="1"/>
    </xf>
    <xf numFmtId="49" fontId="7" fillId="3" borderId="7" xfId="0" applyNumberFormat="1" applyFont="1" applyFill="1" applyBorder="1" applyAlignment="1" applyProtection="1">
      <alignment horizontal="center" vertical="top" wrapText="1"/>
    </xf>
    <xf numFmtId="49" fontId="4" fillId="3" borderId="37" xfId="0" applyNumberFormat="1" applyFont="1" applyFill="1" applyBorder="1" applyAlignment="1" applyProtection="1">
      <alignment horizontal="center" vertical="top" wrapText="1"/>
    </xf>
    <xf numFmtId="1" fontId="7" fillId="3" borderId="9" xfId="2" applyNumberFormat="1" applyFont="1" applyFill="1" applyBorder="1" applyAlignment="1" applyProtection="1">
      <alignment horizontal="center" vertical="top" wrapText="1"/>
    </xf>
    <xf numFmtId="10" fontId="7" fillId="3" borderId="20" xfId="2" applyNumberFormat="1" applyFont="1" applyFill="1" applyBorder="1" applyAlignment="1" applyProtection="1">
      <alignment horizontal="center" vertical="top" wrapText="1"/>
    </xf>
    <xf numFmtId="10" fontId="7" fillId="0" borderId="20" xfId="2" applyNumberFormat="1" applyFont="1" applyFill="1" applyBorder="1" applyAlignment="1" applyProtection="1">
      <alignment horizontal="center" vertical="top" wrapText="1"/>
    </xf>
    <xf numFmtId="0" fontId="25" fillId="3" borderId="8" xfId="0" applyFont="1" applyFill="1" applyBorder="1" applyAlignment="1" applyProtection="1">
      <alignment horizontal="left" vertical="top"/>
    </xf>
    <xf numFmtId="0" fontId="25" fillId="3" borderId="3" xfId="0" applyFont="1" applyFill="1" applyBorder="1" applyAlignment="1" applyProtection="1">
      <alignment horizontal="center" vertical="top"/>
    </xf>
    <xf numFmtId="49" fontId="25" fillId="3" borderId="28" xfId="0" applyNumberFormat="1" applyFont="1" applyFill="1" applyBorder="1" applyAlignment="1" applyProtection="1">
      <alignment horizontal="center" vertical="top" wrapText="1"/>
    </xf>
    <xf numFmtId="0" fontId="25" fillId="3" borderId="28" xfId="0" applyFont="1" applyFill="1" applyBorder="1" applyAlignment="1" applyProtection="1">
      <alignment horizontal="center" vertical="top" wrapText="1"/>
    </xf>
    <xf numFmtId="0" fontId="25" fillId="3" borderId="8" xfId="0" applyFont="1" applyFill="1" applyBorder="1" applyAlignment="1" applyProtection="1">
      <alignment horizontal="center" vertical="top" wrapText="1"/>
    </xf>
    <xf numFmtId="0" fontId="25" fillId="3" borderId="57" xfId="0" applyFont="1" applyFill="1" applyBorder="1" applyAlignment="1" applyProtection="1">
      <alignment horizontal="center" vertical="top" wrapText="1"/>
    </xf>
    <xf numFmtId="49" fontId="25" fillId="3" borderId="8" xfId="0" applyNumberFormat="1" applyFont="1" applyFill="1" applyBorder="1" applyAlignment="1" applyProtection="1">
      <alignment horizontal="center" vertical="top" wrapText="1"/>
    </xf>
    <xf numFmtId="49" fontId="25" fillId="3" borderId="36" xfId="0" applyNumberFormat="1" applyFont="1" applyFill="1" applyBorder="1" applyAlignment="1" applyProtection="1">
      <alignment horizontal="center" vertical="top" wrapText="1"/>
    </xf>
    <xf numFmtId="49" fontId="7" fillId="4" borderId="13" xfId="0" applyNumberFormat="1" applyFont="1" applyFill="1" applyBorder="1" applyAlignment="1" applyProtection="1">
      <alignment horizontal="left" vertical="center"/>
    </xf>
    <xf numFmtId="0" fontId="5" fillId="4" borderId="12" xfId="0" applyFont="1" applyFill="1" applyBorder="1" applyAlignment="1" applyProtection="1">
      <alignment horizontal="left" vertical="top" wrapText="1"/>
    </xf>
    <xf numFmtId="0" fontId="20" fillId="4" borderId="28" xfId="0" applyFont="1" applyFill="1" applyBorder="1" applyAlignment="1" applyProtection="1">
      <alignment horizontal="center" vertical="top" wrapText="1"/>
    </xf>
    <xf numFmtId="0" fontId="20" fillId="4" borderId="8" xfId="0" applyFont="1" applyFill="1" applyBorder="1" applyAlignment="1" applyProtection="1">
      <alignment horizontal="center" vertical="top" wrapText="1"/>
    </xf>
    <xf numFmtId="0" fontId="20" fillId="4" borderId="57" xfId="0" applyFont="1" applyFill="1" applyBorder="1" applyAlignment="1" applyProtection="1">
      <alignment horizontal="center" vertical="top" wrapText="1"/>
    </xf>
    <xf numFmtId="0" fontId="43" fillId="4" borderId="36" xfId="0" applyFont="1" applyFill="1" applyBorder="1" applyAlignment="1" applyProtection="1">
      <alignment horizontal="center" vertical="top" wrapText="1"/>
    </xf>
    <xf numFmtId="49" fontId="6" fillId="3" borderId="21" xfId="0" applyNumberFormat="1" applyFont="1" applyFill="1" applyBorder="1" applyAlignment="1" applyProtection="1">
      <alignment horizontal="left" vertical="top"/>
    </xf>
    <xf numFmtId="49" fontId="4" fillId="3" borderId="7" xfId="0" applyNumberFormat="1" applyFont="1" applyFill="1" applyBorder="1" applyAlignment="1" applyProtection="1">
      <alignment horizontal="left" vertical="center"/>
    </xf>
    <xf numFmtId="0" fontId="4" fillId="3" borderId="0" xfId="0" applyFont="1" applyFill="1" applyBorder="1" applyAlignment="1" applyProtection="1"/>
    <xf numFmtId="0" fontId="4" fillId="3" borderId="58" xfId="0" applyFont="1" applyFill="1" applyBorder="1" applyAlignment="1" applyProtection="1"/>
    <xf numFmtId="0" fontId="7" fillId="3" borderId="52" xfId="0" applyFont="1" applyFill="1" applyBorder="1" applyAlignment="1" applyProtection="1"/>
    <xf numFmtId="49" fontId="6" fillId="3" borderId="22" xfId="0" applyNumberFormat="1" applyFont="1" applyFill="1" applyBorder="1" applyAlignment="1" applyProtection="1">
      <alignment horizontal="left" vertical="top"/>
    </xf>
    <xf numFmtId="0" fontId="7" fillId="3" borderId="37" xfId="0" applyFont="1" applyFill="1" applyBorder="1" applyAlignment="1" applyProtection="1"/>
    <xf numFmtId="49" fontId="6" fillId="3" borderId="23" xfId="0" applyNumberFormat="1" applyFont="1" applyFill="1" applyBorder="1" applyAlignment="1" applyProtection="1">
      <alignment horizontal="left" vertical="top"/>
    </xf>
    <xf numFmtId="49" fontId="4" fillId="3" borderId="8" xfId="0" applyNumberFormat="1" applyFont="1" applyFill="1" applyBorder="1" applyAlignment="1" applyProtection="1">
      <alignment horizontal="left" vertical="center"/>
    </xf>
    <xf numFmtId="0" fontId="4" fillId="3" borderId="2" xfId="0" applyFont="1" applyFill="1" applyBorder="1" applyAlignment="1" applyProtection="1"/>
    <xf numFmtId="0" fontId="7" fillId="3" borderId="36" xfId="0" applyFont="1" applyFill="1" applyBorder="1" applyAlignment="1" applyProtection="1"/>
    <xf numFmtId="44" fontId="4" fillId="3" borderId="59" xfId="1" applyFont="1" applyFill="1" applyBorder="1" applyAlignment="1" applyProtection="1">
      <alignment horizontal="center" vertical="center" wrapText="1"/>
    </xf>
    <xf numFmtId="0" fontId="20" fillId="4" borderId="59" xfId="0" applyNumberFormat="1" applyFont="1" applyFill="1" applyBorder="1" applyAlignment="1" applyProtection="1">
      <alignment horizontal="center" vertical="top" wrapText="1"/>
    </xf>
    <xf numFmtId="0" fontId="4" fillId="0" borderId="9" xfId="0" applyFont="1" applyFill="1" applyBorder="1" applyAlignment="1" applyProtection="1">
      <alignment horizontal="center"/>
    </xf>
    <xf numFmtId="0" fontId="20" fillId="4" borderId="9" xfId="0" applyNumberFormat="1" applyFont="1" applyFill="1" applyBorder="1" applyAlignment="1" applyProtection="1">
      <alignment horizontal="center" vertical="top" wrapText="1"/>
    </xf>
    <xf numFmtId="44" fontId="7" fillId="0" borderId="15" xfId="1" applyFont="1" applyFill="1" applyBorder="1" applyAlignment="1" applyProtection="1">
      <alignment horizontal="left" vertical="center"/>
    </xf>
    <xf numFmtId="44" fontId="7" fillId="0" borderId="20" xfId="1" applyFont="1" applyFill="1" applyBorder="1" applyAlignment="1" applyProtection="1">
      <alignment horizontal="left" vertical="center"/>
    </xf>
    <xf numFmtId="0" fontId="43" fillId="4" borderId="20" xfId="0" applyNumberFormat="1" applyFont="1" applyFill="1" applyBorder="1" applyAlignment="1" applyProtection="1">
      <alignment horizontal="center" vertical="top" wrapText="1"/>
    </xf>
    <xf numFmtId="0" fontId="5" fillId="4" borderId="0" xfId="0" applyFont="1" applyFill="1" applyBorder="1" applyAlignment="1" applyProtection="1">
      <alignment horizontal="left" vertical="top" wrapText="1"/>
    </xf>
    <xf numFmtId="0" fontId="20" fillId="4" borderId="10" xfId="0" applyNumberFormat="1" applyFont="1" applyFill="1" applyBorder="1" applyAlignment="1" applyProtection="1">
      <alignment horizontal="center" vertical="top" wrapText="1"/>
    </xf>
    <xf numFmtId="0" fontId="7" fillId="3" borderId="14" xfId="0" applyFont="1" applyFill="1" applyBorder="1" applyAlignment="1" applyProtection="1">
      <alignment horizontal="left" vertical="top"/>
    </xf>
    <xf numFmtId="0" fontId="3" fillId="3" borderId="10" xfId="0" applyFont="1" applyFill="1" applyBorder="1" applyAlignment="1" applyProtection="1">
      <alignment horizontal="left" vertical="top" wrapText="1"/>
    </xf>
    <xf numFmtId="44" fontId="4" fillId="3" borderId="9" xfId="1" applyFont="1" applyFill="1" applyBorder="1" applyAlignment="1" applyProtection="1">
      <alignment horizontal="left" vertical="center"/>
    </xf>
    <xf numFmtId="0" fontId="4" fillId="3" borderId="9" xfId="0" applyFont="1" applyFill="1" applyBorder="1" applyAlignment="1" applyProtection="1">
      <alignment horizontal="left" vertical="center"/>
    </xf>
    <xf numFmtId="9" fontId="7" fillId="3" borderId="10" xfId="2" applyFont="1" applyFill="1" applyBorder="1" applyAlignment="1" applyProtection="1">
      <alignment horizontal="center" vertical="center" wrapText="1"/>
    </xf>
    <xf numFmtId="0" fontId="4" fillId="0" borderId="10" xfId="0" applyFont="1" applyFill="1" applyBorder="1" applyAlignment="1" applyProtection="1">
      <alignment horizontal="center" vertical="center"/>
    </xf>
    <xf numFmtId="0" fontId="4" fillId="0" borderId="10" xfId="0" applyFont="1" applyFill="1" applyBorder="1" applyAlignment="1" applyProtection="1">
      <alignment horizontal="center"/>
    </xf>
    <xf numFmtId="0" fontId="4" fillId="0" borderId="31" xfId="0" applyFont="1" applyFill="1" applyBorder="1" applyAlignment="1" applyProtection="1">
      <alignment horizontal="center"/>
    </xf>
    <xf numFmtId="0" fontId="20" fillId="4" borderId="0" xfId="0" applyFont="1" applyFill="1" applyBorder="1" applyProtection="1"/>
    <xf numFmtId="164" fontId="4" fillId="4" borderId="25" xfId="0" applyNumberFormat="1" applyFont="1" applyFill="1" applyBorder="1" applyAlignment="1" applyProtection="1">
      <alignment horizontal="center" vertical="top" wrapText="1"/>
    </xf>
    <xf numFmtId="44" fontId="4" fillId="3" borderId="60" xfId="1" applyFont="1" applyFill="1" applyBorder="1" applyAlignment="1" applyProtection="1">
      <alignment horizontal="center" vertical="center" wrapText="1"/>
    </xf>
    <xf numFmtId="0" fontId="4" fillId="4" borderId="0" xfId="0" applyFont="1" applyFill="1" applyBorder="1" applyProtection="1"/>
    <xf numFmtId="164" fontId="18" fillId="4" borderId="25" xfId="0" applyNumberFormat="1" applyFont="1" applyFill="1" applyBorder="1" applyAlignment="1" applyProtection="1">
      <alignment horizontal="right" vertical="top" wrapText="1"/>
    </xf>
    <xf numFmtId="0" fontId="44" fillId="0" borderId="0" xfId="0" applyFont="1" applyAlignment="1" applyProtection="1">
      <alignment horizontal="right"/>
    </xf>
    <xf numFmtId="0" fontId="44" fillId="0" borderId="0" xfId="0" applyFont="1" applyAlignment="1" applyProtection="1">
      <alignment horizontal="center"/>
    </xf>
    <xf numFmtId="164" fontId="17" fillId="4" borderId="0" xfId="0" applyNumberFormat="1" applyFont="1" applyFill="1" applyBorder="1" applyProtection="1"/>
    <xf numFmtId="0" fontId="20" fillId="4" borderId="33" xfId="0" applyNumberFormat="1" applyFont="1" applyFill="1" applyBorder="1" applyAlignment="1" applyProtection="1">
      <alignment horizontal="center" vertical="top" wrapText="1"/>
    </xf>
    <xf numFmtId="44" fontId="18" fillId="4" borderId="33" xfId="0" applyNumberFormat="1" applyFont="1" applyFill="1" applyBorder="1" applyProtection="1"/>
    <xf numFmtId="49" fontId="20" fillId="4" borderId="25" xfId="0" applyNumberFormat="1" applyFont="1" applyFill="1" applyBorder="1" applyAlignment="1" applyProtection="1">
      <alignment horizontal="center" vertical="top" wrapText="1"/>
    </xf>
    <xf numFmtId="164" fontId="18" fillId="4" borderId="29" xfId="0" applyNumberFormat="1" applyFont="1" applyFill="1" applyBorder="1" applyAlignment="1" applyProtection="1">
      <alignment horizontal="center"/>
    </xf>
    <xf numFmtId="49" fontId="43" fillId="4" borderId="29" xfId="0" applyNumberFormat="1" applyFont="1" applyFill="1" applyBorder="1" applyAlignment="1" applyProtection="1">
      <alignment horizontal="center" vertical="top" wrapText="1"/>
    </xf>
    <xf numFmtId="49" fontId="7" fillId="4" borderId="15" xfId="0" applyNumberFormat="1" applyFont="1" applyFill="1" applyBorder="1" applyAlignment="1" applyProtection="1">
      <alignment horizontal="left" vertical="center"/>
    </xf>
    <xf numFmtId="0" fontId="5" fillId="4" borderId="11" xfId="0" applyFont="1" applyFill="1" applyBorder="1" applyAlignment="1" applyProtection="1">
      <alignment horizontal="left" vertical="top" wrapText="1"/>
    </xf>
    <xf numFmtId="49" fontId="1" fillId="4" borderId="15" xfId="0" applyNumberFormat="1" applyFont="1" applyFill="1" applyBorder="1" applyAlignment="1" applyProtection="1">
      <alignment horizontal="left" vertical="center"/>
    </xf>
    <xf numFmtId="0" fontId="27" fillId="4" borderId="11" xfId="0" applyFont="1" applyFill="1" applyBorder="1" applyAlignment="1" applyProtection="1">
      <alignment horizontal="left" vertical="top" wrapText="1"/>
    </xf>
    <xf numFmtId="0" fontId="28" fillId="4" borderId="9" xfId="0" applyNumberFormat="1" applyFont="1" applyFill="1" applyBorder="1" applyAlignment="1" applyProtection="1">
      <alignment horizontal="center" vertical="top" wrapText="1"/>
    </xf>
    <xf numFmtId="0" fontId="15" fillId="4" borderId="13" xfId="0" applyFont="1" applyFill="1" applyBorder="1" applyProtection="1"/>
    <xf numFmtId="0" fontId="0" fillId="4" borderId="0" xfId="0" applyFont="1" applyFill="1" applyBorder="1" applyProtection="1"/>
    <xf numFmtId="49" fontId="18" fillId="4" borderId="24" xfId="0" applyNumberFormat="1" applyFont="1" applyFill="1" applyBorder="1" applyAlignment="1" applyProtection="1">
      <alignment horizontal="left" vertical="center"/>
    </xf>
    <xf numFmtId="0" fontId="5" fillId="4" borderId="25" xfId="0" applyFont="1" applyFill="1" applyBorder="1" applyAlignment="1" applyProtection="1">
      <alignment horizontal="left" vertical="top" wrapText="1"/>
    </xf>
    <xf numFmtId="2" fontId="3" fillId="0" borderId="0" xfId="0" applyNumberFormat="1" applyFont="1" applyAlignment="1" applyProtection="1">
      <alignment horizontal="center"/>
    </xf>
    <xf numFmtId="0" fontId="3" fillId="0" borderId="0" xfId="0" applyFont="1" applyProtection="1"/>
    <xf numFmtId="0" fontId="4" fillId="2" borderId="9" xfId="0" applyFont="1" applyFill="1" applyBorder="1" applyAlignment="1" applyProtection="1">
      <alignment horizontal="left"/>
      <protection locked="0"/>
    </xf>
    <xf numFmtId="0" fontId="4" fillId="2" borderId="9" xfId="0" applyFont="1" applyFill="1" applyBorder="1" applyAlignment="1" applyProtection="1">
      <alignment horizontal="center"/>
      <protection locked="0"/>
    </xf>
    <xf numFmtId="0" fontId="0" fillId="3" borderId="7" xfId="0" applyFill="1" applyBorder="1" applyProtection="1"/>
    <xf numFmtId="0" fontId="31" fillId="0" borderId="0" xfId="0" applyFont="1" applyBorder="1" applyAlignment="1" applyProtection="1">
      <alignment vertical="center"/>
      <protection locked="0"/>
    </xf>
    <xf numFmtId="4" fontId="0" fillId="0" borderId="0" xfId="0" applyNumberFormat="1" applyFont="1" applyBorder="1" applyProtection="1">
      <protection locked="0"/>
    </xf>
    <xf numFmtId="4" fontId="0" fillId="0" borderId="0" xfId="0" applyNumberFormat="1" applyFont="1" applyProtection="1">
      <protection locked="0"/>
    </xf>
    <xf numFmtId="0" fontId="31" fillId="0" borderId="0" xfId="0" applyFont="1" applyBorder="1" applyAlignment="1" applyProtection="1">
      <alignment vertical="center" wrapText="1"/>
      <protection locked="0"/>
    </xf>
    <xf numFmtId="0" fontId="30" fillId="0" borderId="0" xfId="0" applyFont="1" applyBorder="1" applyAlignment="1" applyProtection="1">
      <alignment vertical="center"/>
      <protection locked="0"/>
    </xf>
    <xf numFmtId="4" fontId="33" fillId="0" borderId="0" xfId="0" applyNumberFormat="1" applyFont="1" applyProtection="1">
      <protection locked="0"/>
    </xf>
    <xf numFmtId="0" fontId="33" fillId="0" borderId="0" xfId="0" applyFont="1" applyProtection="1">
      <protection locked="0"/>
    </xf>
    <xf numFmtId="4" fontId="0" fillId="0" borderId="0" xfId="0" quotePrefix="1" applyNumberFormat="1" applyFont="1" applyProtection="1">
      <protection locked="0"/>
    </xf>
    <xf numFmtId="4" fontId="33" fillId="0" borderId="0" xfId="0" quotePrefix="1" applyNumberFormat="1" applyFont="1" applyProtection="1"/>
    <xf numFmtId="0" fontId="34" fillId="6" borderId="9" xfId="0" applyFont="1" applyFill="1" applyBorder="1" applyAlignment="1" applyProtection="1">
      <alignment vertical="center" wrapText="1"/>
    </xf>
    <xf numFmtId="0" fontId="30" fillId="5" borderId="9" xfId="0" quotePrefix="1" applyNumberFormat="1" applyFont="1" applyFill="1" applyBorder="1" applyAlignment="1" applyProtection="1">
      <alignment horizontal="center" vertical="center"/>
    </xf>
    <xf numFmtId="0" fontId="31" fillId="0" borderId="9" xfId="0" applyFont="1" applyBorder="1" applyAlignment="1" applyProtection="1">
      <alignment horizontal="center" vertical="center"/>
    </xf>
    <xf numFmtId="0" fontId="31" fillId="0" borderId="10" xfId="0" applyFont="1" applyBorder="1" applyAlignment="1" applyProtection="1">
      <alignment horizontal="left" vertical="center"/>
    </xf>
    <xf numFmtId="0" fontId="31" fillId="0" borderId="11" xfId="0" applyFont="1" applyBorder="1" applyAlignment="1" applyProtection="1">
      <alignment horizontal="left" vertical="center"/>
    </xf>
    <xf numFmtId="0" fontId="31" fillId="0" borderId="12" xfId="0" applyFont="1" applyBorder="1" applyAlignment="1" applyProtection="1">
      <alignment horizontal="left" vertical="center"/>
    </xf>
    <xf numFmtId="0" fontId="30" fillId="5" borderId="9" xfId="0" quotePrefix="1" applyFont="1" applyFill="1" applyBorder="1" applyAlignment="1" applyProtection="1">
      <alignment horizontal="center" vertical="center"/>
    </xf>
    <xf numFmtId="0" fontId="32" fillId="0" borderId="9" xfId="0" applyFont="1" applyBorder="1" applyAlignment="1" applyProtection="1">
      <alignment horizontal="center" vertical="center"/>
    </xf>
    <xf numFmtId="0" fontId="32" fillId="0" borderId="10" xfId="0" applyFont="1" applyBorder="1" applyAlignment="1" applyProtection="1">
      <alignment horizontal="left" vertical="center"/>
    </xf>
    <xf numFmtId="0" fontId="32" fillId="0" borderId="11" xfId="0" applyFont="1" applyBorder="1" applyAlignment="1" applyProtection="1">
      <alignment horizontal="left" vertical="center"/>
    </xf>
    <xf numFmtId="0" fontId="32" fillId="0" borderId="12" xfId="0" applyFont="1" applyBorder="1" applyAlignment="1" applyProtection="1">
      <alignment horizontal="left" vertical="center"/>
    </xf>
    <xf numFmtId="0" fontId="30" fillId="5" borderId="10" xfId="0" applyFont="1" applyFill="1" applyBorder="1" applyAlignment="1" applyProtection="1">
      <alignment horizontal="left" vertical="center"/>
    </xf>
    <xf numFmtId="0" fontId="30" fillId="5" borderId="11" xfId="0" applyFont="1" applyFill="1" applyBorder="1" applyAlignment="1" applyProtection="1">
      <alignment horizontal="left" vertical="center"/>
    </xf>
    <xf numFmtId="0" fontId="30" fillId="5" borderId="12" xfId="0" applyFont="1" applyFill="1" applyBorder="1" applyAlignment="1" applyProtection="1">
      <alignment horizontal="left" vertical="center"/>
    </xf>
    <xf numFmtId="15" fontId="30" fillId="5" borderId="9" xfId="0" quotePrefix="1" applyNumberFormat="1" applyFont="1" applyFill="1" applyBorder="1" applyAlignment="1" applyProtection="1">
      <alignment horizontal="center" vertical="center"/>
    </xf>
    <xf numFmtId="0" fontId="30" fillId="5" borderId="9" xfId="0" applyFont="1" applyFill="1" applyBorder="1" applyAlignment="1" applyProtection="1">
      <alignment horizontal="center" vertical="center"/>
    </xf>
    <xf numFmtId="0" fontId="45" fillId="3" borderId="68" xfId="0" applyFont="1" applyFill="1" applyBorder="1" applyAlignment="1" applyProtection="1">
      <alignment horizontal="center" vertical="center" wrapText="1"/>
    </xf>
    <xf numFmtId="0" fontId="45" fillId="3" borderId="68" xfId="0" applyFont="1" applyFill="1" applyBorder="1" applyAlignment="1" applyProtection="1">
      <alignment horizontal="center" vertical="center"/>
    </xf>
    <xf numFmtId="0" fontId="46" fillId="3" borderId="68" xfId="0" applyFont="1" applyFill="1" applyBorder="1" applyAlignment="1" applyProtection="1">
      <alignment vertical="center"/>
    </xf>
    <xf numFmtId="0" fontId="45" fillId="3" borderId="91" xfId="0" applyFont="1" applyFill="1" applyBorder="1" applyAlignment="1" applyProtection="1">
      <alignment vertical="center"/>
    </xf>
    <xf numFmtId="0" fontId="49" fillId="3" borderId="108" xfId="0" applyFont="1" applyFill="1" applyBorder="1" applyAlignment="1" applyProtection="1">
      <alignment horizontal="center" vertical="top" wrapText="1"/>
    </xf>
    <xf numFmtId="0" fontId="50" fillId="3" borderId="98" xfId="0" applyFont="1" applyFill="1" applyBorder="1" applyAlignment="1" applyProtection="1">
      <alignment horizontal="center" vertical="top" wrapText="1"/>
    </xf>
    <xf numFmtId="0" fontId="49" fillId="3" borderId="98" xfId="0" applyFont="1" applyFill="1" applyBorder="1" applyAlignment="1" applyProtection="1">
      <alignment horizontal="center" vertical="top" wrapText="1"/>
    </xf>
    <xf numFmtId="0" fontId="0" fillId="0" borderId="116" xfId="0" applyBorder="1" applyProtection="1">
      <protection locked="0"/>
    </xf>
    <xf numFmtId="0" fontId="45" fillId="3" borderId="91" xfId="0" applyFont="1" applyFill="1" applyBorder="1" applyAlignment="1" applyProtection="1">
      <alignment horizontal="center" vertical="center" wrapText="1"/>
    </xf>
    <xf numFmtId="0" fontId="48" fillId="3" borderId="98" xfId="0" applyFont="1" applyFill="1" applyBorder="1" applyAlignment="1" applyProtection="1">
      <alignment horizontal="center" vertical="top" wrapText="1"/>
    </xf>
    <xf numFmtId="44" fontId="47" fillId="2" borderId="73" xfId="0" applyNumberFormat="1" applyFont="1" applyFill="1" applyBorder="1" applyProtection="1">
      <protection locked="0"/>
    </xf>
    <xf numFmtId="44" fontId="47" fillId="2" borderId="98" xfId="0" applyNumberFormat="1" applyFont="1" applyFill="1" applyBorder="1" applyProtection="1">
      <protection locked="0"/>
    </xf>
    <xf numFmtId="0" fontId="50" fillId="3" borderId="86" xfId="0" applyFont="1" applyFill="1" applyBorder="1" applyAlignment="1" applyProtection="1">
      <alignment horizontal="center" wrapText="1"/>
    </xf>
    <xf numFmtId="0" fontId="47" fillId="3" borderId="81" xfId="0" applyFont="1" applyFill="1" applyBorder="1" applyAlignment="1" applyProtection="1">
      <alignment horizontal="center" wrapText="1"/>
    </xf>
    <xf numFmtId="44" fontId="0" fillId="0" borderId="0" xfId="0" applyNumberFormat="1" applyProtection="1">
      <protection locked="0"/>
    </xf>
    <xf numFmtId="44" fontId="0" fillId="8" borderId="0" xfId="0" applyNumberFormat="1" applyFill="1" applyBorder="1" applyProtection="1">
      <protection locked="0"/>
    </xf>
    <xf numFmtId="0" fontId="4" fillId="0" borderId="0" xfId="0" applyFont="1"/>
    <xf numFmtId="0" fontId="18" fillId="4" borderId="17" xfId="0" applyFont="1" applyFill="1" applyBorder="1" applyAlignment="1" applyProtection="1">
      <alignment horizontal="left" vertical="top"/>
    </xf>
    <xf numFmtId="0" fontId="3" fillId="4" borderId="18" xfId="0" applyFont="1" applyFill="1" applyBorder="1" applyAlignment="1" applyProtection="1">
      <alignment horizontal="left" vertical="top" wrapText="1"/>
    </xf>
    <xf numFmtId="0" fontId="3" fillId="4" borderId="18" xfId="0" applyFont="1" applyFill="1" applyBorder="1" applyProtection="1"/>
    <xf numFmtId="0" fontId="3" fillId="4" borderId="19" xfId="0" applyFont="1" applyFill="1" applyBorder="1" applyProtection="1"/>
    <xf numFmtId="0" fontId="24" fillId="4" borderId="17" xfId="0" applyFont="1" applyFill="1" applyBorder="1" applyAlignment="1" applyProtection="1">
      <alignment vertical="center"/>
    </xf>
    <xf numFmtId="0" fontId="26" fillId="4" borderId="18" xfId="0" applyFont="1" applyFill="1" applyBorder="1" applyProtection="1"/>
    <xf numFmtId="0" fontId="26" fillId="4" borderId="19" xfId="0" applyFont="1" applyFill="1" applyBorder="1" applyProtection="1"/>
    <xf numFmtId="0" fontId="0" fillId="7" borderId="10" xfId="0" applyFont="1" applyFill="1" applyBorder="1" applyAlignment="1" applyProtection="1">
      <alignment vertical="top" wrapText="1"/>
    </xf>
    <xf numFmtId="0" fontId="43" fillId="4" borderId="65" xfId="0" applyFont="1" applyFill="1" applyBorder="1" applyAlignment="1" applyProtection="1">
      <alignment horizontal="center" vertical="top" wrapText="1"/>
    </xf>
    <xf numFmtId="0" fontId="43" fillId="4" borderId="12" xfId="0" applyFont="1" applyFill="1" applyBorder="1" applyAlignment="1" applyProtection="1">
      <alignment horizontal="center" vertical="top" wrapText="1"/>
    </xf>
    <xf numFmtId="0" fontId="7" fillId="3" borderId="23" xfId="0" applyFont="1" applyFill="1" applyBorder="1" applyAlignment="1" applyProtection="1"/>
    <xf numFmtId="0" fontId="43" fillId="4" borderId="20" xfId="0" applyFont="1" applyFill="1" applyBorder="1" applyAlignment="1" applyProtection="1">
      <alignment horizontal="center" vertical="top" wrapText="1"/>
    </xf>
    <xf numFmtId="0" fontId="7" fillId="3" borderId="64" xfId="0" applyFont="1" applyFill="1" applyBorder="1" applyAlignment="1" applyProtection="1"/>
    <xf numFmtId="49" fontId="43" fillId="4" borderId="24" xfId="0" applyNumberFormat="1" applyFont="1" applyFill="1" applyBorder="1" applyAlignment="1" applyProtection="1">
      <alignment horizontal="center" vertical="top" wrapText="1"/>
    </xf>
    <xf numFmtId="49" fontId="43" fillId="4" borderId="67" xfId="0" applyNumberFormat="1" applyFont="1" applyFill="1" applyBorder="1" applyAlignment="1" applyProtection="1">
      <alignment horizontal="center" vertical="top" wrapText="1"/>
    </xf>
    <xf numFmtId="44" fontId="18" fillId="4" borderId="131" xfId="0" applyNumberFormat="1" applyFont="1" applyFill="1" applyBorder="1" applyProtection="1"/>
    <xf numFmtId="44" fontId="18" fillId="4" borderId="130" xfId="0" applyNumberFormat="1" applyFont="1" applyFill="1" applyBorder="1" applyProtection="1"/>
    <xf numFmtId="0" fontId="0" fillId="7" borderId="65" xfId="0" applyFont="1" applyFill="1" applyBorder="1" applyAlignment="1" applyProtection="1">
      <alignment vertical="top" wrapText="1"/>
    </xf>
    <xf numFmtId="0" fontId="7" fillId="3" borderId="129" xfId="0" applyFont="1" applyFill="1" applyBorder="1" applyAlignment="1" applyProtection="1">
      <alignment horizontal="center" vertical="top" wrapText="1"/>
    </xf>
    <xf numFmtId="49" fontId="25" fillId="3" borderId="64" xfId="0" applyNumberFormat="1" applyFont="1" applyFill="1" applyBorder="1" applyAlignment="1" applyProtection="1">
      <alignment horizontal="center" vertical="top" wrapText="1"/>
    </xf>
    <xf numFmtId="0" fontId="2" fillId="3" borderId="0" xfId="0" applyFont="1" applyFill="1" applyProtection="1">
      <protection locked="0"/>
    </xf>
    <xf numFmtId="0" fontId="0" fillId="3" borderId="13" xfId="0" applyFill="1" applyBorder="1" applyProtection="1">
      <protection locked="0"/>
    </xf>
    <xf numFmtId="0" fontId="0" fillId="3" borderId="0" xfId="0" applyFill="1" applyProtection="1">
      <protection locked="0"/>
    </xf>
    <xf numFmtId="0" fontId="7" fillId="3" borderId="0" xfId="0" applyFont="1" applyFill="1"/>
    <xf numFmtId="44" fontId="4" fillId="2" borderId="14" xfId="1" applyFont="1" applyFill="1" applyBorder="1" applyAlignment="1" applyProtection="1">
      <alignment horizontal="left" vertical="center"/>
      <protection locked="0"/>
    </xf>
    <xf numFmtId="44" fontId="4" fillId="2" borderId="65" xfId="1" applyFont="1" applyFill="1" applyBorder="1" applyAlignment="1" applyProtection="1">
      <alignment horizontal="left" vertical="center"/>
      <protection locked="0"/>
    </xf>
    <xf numFmtId="0" fontId="2" fillId="3" borderId="0" xfId="0" applyFont="1" applyFill="1" applyProtection="1"/>
    <xf numFmtId="0" fontId="2" fillId="3" borderId="0" xfId="0" applyFont="1" applyFill="1" applyBorder="1" applyProtection="1"/>
    <xf numFmtId="0" fontId="63" fillId="3" borderId="0" xfId="0" applyFont="1" applyFill="1" applyProtection="1"/>
    <xf numFmtId="0" fontId="4" fillId="0" borderId="12" xfId="0" applyFont="1" applyFill="1" applyBorder="1" applyProtection="1"/>
    <xf numFmtId="0" fontId="0" fillId="0" borderId="9" xfId="0" applyBorder="1" applyAlignment="1" applyProtection="1">
      <alignment wrapText="1"/>
    </xf>
    <xf numFmtId="0" fontId="10" fillId="0" borderId="13" xfId="0" applyFont="1" applyBorder="1" applyAlignment="1" applyProtection="1">
      <alignment horizontal="left"/>
    </xf>
    <xf numFmtId="0" fontId="23" fillId="0" borderId="0" xfId="0" applyFont="1" applyBorder="1" applyProtection="1"/>
    <xf numFmtId="0" fontId="0" fillId="0" borderId="0" xfId="0" applyFont="1" applyBorder="1" applyProtection="1"/>
    <xf numFmtId="0" fontId="0" fillId="0" borderId="63" xfId="0" applyFont="1" applyBorder="1" applyProtection="1"/>
    <xf numFmtId="0" fontId="7" fillId="0" borderId="121" xfId="0" applyFont="1" applyFill="1" applyBorder="1" applyAlignment="1" applyProtection="1">
      <alignment horizontal="left"/>
    </xf>
    <xf numFmtId="0" fontId="20" fillId="9" borderId="0" xfId="0" applyFont="1" applyFill="1" applyProtection="1"/>
    <xf numFmtId="0" fontId="64" fillId="9" borderId="0" xfId="0" applyFont="1" applyFill="1" applyProtection="1"/>
    <xf numFmtId="3" fontId="65" fillId="9" borderId="0" xfId="0" applyNumberFormat="1" applyFont="1" applyFill="1" applyAlignment="1" applyProtection="1">
      <alignment horizontal="left"/>
    </xf>
    <xf numFmtId="0" fontId="0" fillId="0" borderId="0" xfId="0" applyFont="1" applyProtection="1"/>
    <xf numFmtId="0" fontId="0" fillId="0" borderId="13" xfId="0" applyFont="1" applyBorder="1" applyAlignment="1" applyProtection="1">
      <alignment horizontal="center"/>
    </xf>
    <xf numFmtId="0" fontId="4" fillId="0" borderId="132" xfId="0" applyFont="1" applyBorder="1" applyProtection="1"/>
    <xf numFmtId="0" fontId="4" fillId="0" borderId="0" xfId="0" applyFont="1" applyBorder="1" applyProtection="1"/>
    <xf numFmtId="0" fontId="4" fillId="0" borderId="63" xfId="0" applyFont="1" applyBorder="1" applyProtection="1"/>
    <xf numFmtId="0" fontId="4" fillId="0" borderId="13" xfId="0" applyFont="1" applyBorder="1" applyProtection="1"/>
    <xf numFmtId="0" fontId="0" fillId="0" borderId="13" xfId="0" applyFont="1" applyBorder="1" applyProtection="1"/>
    <xf numFmtId="0" fontId="24" fillId="9" borderId="15" xfId="0" applyFont="1" applyFill="1" applyBorder="1" applyAlignment="1" applyProtection="1">
      <alignment horizontal="left" vertical="center"/>
    </xf>
    <xf numFmtId="0" fontId="24" fillId="0" borderId="11" xfId="0" applyFont="1" applyBorder="1" applyAlignment="1" applyProtection="1">
      <alignment vertical="center"/>
    </xf>
    <xf numFmtId="0" fontId="39" fillId="0" borderId="34" xfId="0" applyFont="1" applyBorder="1" applyAlignment="1" applyProtection="1">
      <alignment vertical="center"/>
    </xf>
    <xf numFmtId="0" fontId="7" fillId="0" borderId="12" xfId="0" applyFont="1" applyBorder="1" applyAlignment="1" applyProtection="1">
      <alignment horizontal="center"/>
    </xf>
    <xf numFmtId="0" fontId="7" fillId="0" borderId="9" xfId="0" applyFont="1" applyBorder="1" applyAlignment="1" applyProtection="1">
      <alignment horizontal="center"/>
    </xf>
    <xf numFmtId="0" fontId="7" fillId="0" borderId="65" xfId="0" applyFont="1" applyBorder="1" applyAlignment="1" applyProtection="1">
      <alignment horizontal="center"/>
    </xf>
    <xf numFmtId="0" fontId="7" fillId="0" borderId="14" xfId="0" applyFont="1" applyBorder="1" applyAlignment="1" applyProtection="1">
      <alignment horizontal="center"/>
    </xf>
    <xf numFmtId="0" fontId="3" fillId="0" borderId="125" xfId="0" applyFont="1" applyFill="1" applyBorder="1" applyAlignment="1" applyProtection="1">
      <alignment horizontal="center"/>
    </xf>
    <xf numFmtId="0" fontId="20" fillId="0" borderId="8" xfId="0" applyFont="1" applyFill="1" applyBorder="1" applyProtection="1"/>
    <xf numFmtId="0" fontId="4" fillId="0" borderId="133" xfId="0" applyFont="1" applyFill="1" applyBorder="1" applyProtection="1"/>
    <xf numFmtId="166" fontId="4" fillId="0" borderId="12" xfId="0" applyNumberFormat="1" applyFont="1" applyFill="1" applyBorder="1" applyProtection="1"/>
    <xf numFmtId="166" fontId="4" fillId="0" borderId="9" xfId="0" applyNumberFormat="1" applyFont="1" applyFill="1" applyBorder="1" applyProtection="1"/>
    <xf numFmtId="166" fontId="4" fillId="0" borderId="65" xfId="0" applyNumberFormat="1" applyFont="1" applyFill="1" applyBorder="1" applyProtection="1"/>
    <xf numFmtId="166" fontId="4" fillId="0" borderId="14" xfId="0" applyNumberFormat="1" applyFont="1" applyFill="1" applyBorder="1" applyProtection="1"/>
    <xf numFmtId="0" fontId="3" fillId="0" borderId="14" xfId="0" applyFont="1" applyFill="1" applyBorder="1" applyAlignment="1" applyProtection="1">
      <alignment horizontal="center"/>
    </xf>
    <xf numFmtId="0" fontId="20" fillId="0" borderId="10" xfId="0" applyFont="1" applyFill="1" applyBorder="1" applyProtection="1"/>
    <xf numFmtId="0" fontId="20" fillId="0" borderId="65" xfId="0" applyFont="1" applyFill="1" applyBorder="1" applyProtection="1"/>
    <xf numFmtId="0" fontId="3" fillId="0" borderId="53" xfId="0" applyFont="1" applyFill="1" applyBorder="1" applyAlignment="1" applyProtection="1">
      <alignment horizontal="center"/>
    </xf>
    <xf numFmtId="0" fontId="20" fillId="0" borderId="120" xfId="0" applyFont="1" applyFill="1" applyBorder="1" applyProtection="1"/>
    <xf numFmtId="0" fontId="20" fillId="0" borderId="66" xfId="0" applyFont="1" applyFill="1" applyBorder="1" applyProtection="1"/>
    <xf numFmtId="166" fontId="4" fillId="0" borderId="26" xfId="0" applyNumberFormat="1" applyFont="1" applyFill="1" applyBorder="1" applyProtection="1"/>
    <xf numFmtId="166" fontId="4" fillId="0" borderId="16" xfId="0" applyNumberFormat="1" applyFont="1" applyFill="1" applyBorder="1" applyProtection="1"/>
    <xf numFmtId="166" fontId="4" fillId="0" borderId="66" xfId="0" applyNumberFormat="1" applyFont="1" applyFill="1" applyBorder="1" applyProtection="1"/>
    <xf numFmtId="166" fontId="4" fillId="0" borderId="53" xfId="0" applyNumberFormat="1" applyFont="1" applyFill="1" applyBorder="1" applyProtection="1"/>
    <xf numFmtId="0" fontId="41" fillId="4" borderId="23" xfId="0" applyFont="1" applyFill="1" applyBorder="1" applyAlignment="1" applyProtection="1">
      <alignment horizontal="center" vertical="center"/>
    </xf>
    <xf numFmtId="0" fontId="39" fillId="4" borderId="8" xfId="0" applyFont="1" applyFill="1" applyBorder="1" applyAlignment="1" applyProtection="1">
      <alignment horizontal="left" vertical="center"/>
    </xf>
    <xf numFmtId="0" fontId="39" fillId="4" borderId="133" xfId="0" applyFont="1" applyFill="1" applyBorder="1" applyAlignment="1" applyProtection="1">
      <alignment horizontal="left" vertical="center"/>
    </xf>
    <xf numFmtId="166" fontId="7" fillId="4" borderId="3" xfId="0" applyNumberFormat="1" applyFont="1" applyFill="1" applyBorder="1" applyProtection="1"/>
    <xf numFmtId="166" fontId="7" fillId="4" borderId="28" xfId="0" applyNumberFormat="1" applyFont="1" applyFill="1" applyBorder="1" applyProtection="1"/>
    <xf numFmtId="166" fontId="7" fillId="4" borderId="64" xfId="0" applyNumberFormat="1" applyFont="1" applyFill="1" applyBorder="1" applyProtection="1"/>
    <xf numFmtId="166" fontId="7" fillId="4" borderId="23" xfId="0" applyNumberFormat="1" applyFont="1" applyFill="1" applyBorder="1" applyProtection="1"/>
    <xf numFmtId="0" fontId="4" fillId="0" borderId="13" xfId="0" applyFont="1" applyFill="1" applyBorder="1" applyProtection="1"/>
    <xf numFmtId="0" fontId="4" fillId="0" borderId="0" xfId="0" applyFont="1" applyFill="1" applyBorder="1" applyProtection="1"/>
    <xf numFmtId="0" fontId="4" fillId="0" borderId="63" xfId="0" applyFont="1" applyFill="1" applyBorder="1" applyProtection="1"/>
    <xf numFmtId="0" fontId="39" fillId="0" borderId="15" xfId="0" applyFont="1" applyFill="1" applyBorder="1" applyAlignment="1" applyProtection="1">
      <alignment horizontal="left" vertical="center"/>
    </xf>
    <xf numFmtId="0" fontId="39" fillId="0" borderId="11" xfId="0" applyFont="1" applyFill="1" applyBorder="1" applyAlignment="1" applyProtection="1">
      <alignment vertical="center"/>
    </xf>
    <xf numFmtId="0" fontId="39" fillId="0" borderId="34" xfId="0" applyFont="1" applyFill="1" applyBorder="1" applyAlignment="1" applyProtection="1">
      <alignment vertical="center"/>
    </xf>
    <xf numFmtId="0" fontId="7" fillId="0" borderId="12" xfId="0" applyFont="1" applyFill="1" applyBorder="1" applyAlignment="1" applyProtection="1">
      <alignment horizontal="center"/>
    </xf>
    <xf numFmtId="0" fontId="7" fillId="0" borderId="9" xfId="0" applyFont="1" applyFill="1" applyBorder="1" applyAlignment="1" applyProtection="1">
      <alignment horizontal="center"/>
    </xf>
    <xf numFmtId="0" fontId="7" fillId="0" borderId="65" xfId="0" applyFont="1" applyFill="1" applyBorder="1" applyAlignment="1" applyProtection="1">
      <alignment horizontal="center"/>
    </xf>
    <xf numFmtId="0" fontId="7" fillId="0" borderId="14" xfId="0" applyFont="1" applyFill="1" applyBorder="1" applyAlignment="1" applyProtection="1">
      <alignment horizontal="center"/>
    </xf>
    <xf numFmtId="166" fontId="7" fillId="0" borderId="12" xfId="0" applyNumberFormat="1" applyFont="1" applyFill="1" applyBorder="1" applyProtection="1"/>
    <xf numFmtId="166" fontId="7" fillId="0" borderId="9" xfId="0" applyNumberFormat="1" applyFont="1" applyFill="1" applyBorder="1" applyProtection="1"/>
    <xf numFmtId="166" fontId="7" fillId="0" borderId="65" xfId="0" applyNumberFormat="1" applyFont="1" applyFill="1" applyBorder="1" applyProtection="1"/>
    <xf numFmtId="166" fontId="7" fillId="0" borderId="14" xfId="0" applyNumberFormat="1" applyFont="1" applyFill="1" applyBorder="1" applyProtection="1"/>
    <xf numFmtId="166" fontId="7" fillId="0" borderId="26" xfId="0" applyNumberFormat="1" applyFont="1" applyFill="1" applyBorder="1" applyProtection="1"/>
    <xf numFmtId="166" fontId="7" fillId="0" borderId="16" xfId="0" applyNumberFormat="1" applyFont="1" applyFill="1" applyBorder="1" applyProtection="1"/>
    <xf numFmtId="166" fontId="7" fillId="0" borderId="66" xfId="0" applyNumberFormat="1" applyFont="1" applyFill="1" applyBorder="1" applyProtection="1"/>
    <xf numFmtId="166" fontId="7" fillId="0" borderId="53" xfId="0" applyNumberFormat="1" applyFont="1" applyFill="1" applyBorder="1" applyProtection="1"/>
    <xf numFmtId="0" fontId="20" fillId="0" borderId="34" xfId="0" applyFont="1" applyFill="1" applyBorder="1" applyProtection="1"/>
    <xf numFmtId="0" fontId="4" fillId="0" borderId="34" xfId="0" applyFont="1" applyFill="1" applyBorder="1" applyProtection="1"/>
    <xf numFmtId="0" fontId="3" fillId="0" borderId="22" xfId="0" applyFont="1" applyFill="1" applyBorder="1" applyAlignment="1" applyProtection="1">
      <alignment horizontal="center"/>
    </xf>
    <xf numFmtId="0" fontId="4" fillId="0" borderId="127" xfId="0" applyFont="1" applyFill="1" applyBorder="1" applyProtection="1"/>
    <xf numFmtId="0" fontId="4" fillId="0" borderId="13" xfId="0" applyFont="1" applyFill="1" applyBorder="1" applyAlignment="1" applyProtection="1">
      <alignment horizontal="center"/>
    </xf>
    <xf numFmtId="166" fontId="39" fillId="4" borderId="134" xfId="0" applyNumberFormat="1" applyFont="1" applyFill="1" applyBorder="1" applyProtection="1"/>
    <xf numFmtId="166" fontId="39" fillId="4" borderId="122" xfId="0" applyNumberFormat="1" applyFont="1" applyFill="1" applyBorder="1" applyProtection="1"/>
    <xf numFmtId="166" fontId="39" fillId="4" borderId="123" xfId="0" applyNumberFormat="1" applyFont="1" applyFill="1" applyBorder="1" applyProtection="1"/>
    <xf numFmtId="166" fontId="39" fillId="4" borderId="124" xfId="0" applyNumberFormat="1" applyFont="1" applyFill="1" applyBorder="1" applyProtection="1"/>
    <xf numFmtId="0" fontId="4" fillId="0" borderId="0" xfId="0" applyFont="1" applyAlignment="1" applyProtection="1">
      <alignment horizontal="left"/>
    </xf>
    <xf numFmtId="0" fontId="7" fillId="0" borderId="0" xfId="0" applyFont="1" applyAlignment="1" applyProtection="1">
      <alignment horizontal="left"/>
    </xf>
    <xf numFmtId="0" fontId="0" fillId="0" borderId="0" xfId="0" applyFont="1" applyFill="1" applyProtection="1">
      <protection locked="0"/>
    </xf>
    <xf numFmtId="0" fontId="0" fillId="0" borderId="0" xfId="0" applyFont="1" applyAlignment="1" applyProtection="1">
      <alignment horizontal="center"/>
      <protection locked="0"/>
    </xf>
    <xf numFmtId="0" fontId="49" fillId="3" borderId="84" xfId="0" applyFont="1" applyFill="1" applyBorder="1" applyAlignment="1" applyProtection="1">
      <alignment horizontal="center" vertical="top" wrapText="1"/>
    </xf>
    <xf numFmtId="0" fontId="0" fillId="7" borderId="10" xfId="0" applyFont="1" applyFill="1" applyBorder="1" applyAlignment="1" applyProtection="1">
      <alignment vertical="top" wrapText="1"/>
    </xf>
    <xf numFmtId="0" fontId="0" fillId="0" borderId="11" xfId="0" applyFont="1" applyBorder="1" applyAlignment="1" applyProtection="1">
      <alignment vertical="top" wrapText="1"/>
    </xf>
    <xf numFmtId="0" fontId="0" fillId="0" borderId="11" xfId="0" applyFont="1" applyBorder="1" applyAlignment="1" applyProtection="1"/>
    <xf numFmtId="0" fontId="0" fillId="0" borderId="34" xfId="0" applyFont="1" applyBorder="1" applyAlignment="1" applyProtection="1"/>
    <xf numFmtId="49" fontId="7" fillId="4" borderId="15" xfId="0" applyNumberFormat="1" applyFont="1" applyFill="1" applyBorder="1" applyAlignment="1" applyProtection="1">
      <alignment horizontal="left" vertical="center" wrapText="1"/>
    </xf>
    <xf numFmtId="0" fontId="0" fillId="0" borderId="12" xfId="0" applyBorder="1" applyAlignment="1" applyProtection="1">
      <alignment horizontal="left" wrapText="1"/>
    </xf>
    <xf numFmtId="0" fontId="7" fillId="3" borderId="128" xfId="0" applyFont="1" applyFill="1" applyBorder="1" applyAlignment="1" applyProtection="1">
      <alignment horizontal="left" vertical="center" wrapText="1"/>
    </xf>
    <xf numFmtId="0" fontId="7" fillId="3" borderId="129" xfId="0" applyFont="1" applyFill="1" applyBorder="1" applyAlignment="1" applyProtection="1">
      <alignment horizontal="left" vertical="center" wrapText="1"/>
    </xf>
    <xf numFmtId="0" fontId="7" fillId="3" borderId="64" xfId="0" applyFont="1" applyFill="1" applyBorder="1" applyAlignment="1" applyProtection="1">
      <alignment horizontal="left" vertical="center" wrapText="1"/>
    </xf>
    <xf numFmtId="0" fontId="7" fillId="3" borderId="21" xfId="0" applyFont="1" applyFill="1" applyBorder="1" applyAlignment="1" applyProtection="1">
      <alignment horizontal="left" vertical="center" wrapText="1"/>
    </xf>
    <xf numFmtId="0" fontId="7" fillId="3" borderId="22" xfId="0" applyFont="1" applyFill="1" applyBorder="1" applyAlignment="1" applyProtection="1">
      <alignment horizontal="left" vertical="center" wrapText="1"/>
    </xf>
    <xf numFmtId="0" fontId="7" fillId="3" borderId="23" xfId="0" applyFont="1" applyFill="1" applyBorder="1" applyAlignment="1" applyProtection="1">
      <alignment horizontal="left" vertical="center" wrapText="1"/>
    </xf>
    <xf numFmtId="0" fontId="49" fillId="3" borderId="84" xfId="0" applyFont="1" applyFill="1" applyBorder="1" applyAlignment="1" applyProtection="1">
      <alignment horizontal="center" vertical="top" wrapText="1"/>
    </xf>
    <xf numFmtId="0" fontId="49" fillId="3" borderId="85" xfId="0" applyFont="1" applyFill="1" applyBorder="1" applyAlignment="1" applyProtection="1">
      <alignment horizontal="center" vertical="top" wrapText="1"/>
    </xf>
    <xf numFmtId="0" fontId="49" fillId="3" borderId="35" xfId="0" applyFont="1" applyFill="1" applyBorder="1" applyAlignment="1" applyProtection="1">
      <alignment horizontal="center" vertical="top" wrapText="1"/>
    </xf>
    <xf numFmtId="0" fontId="66" fillId="4" borderId="15" xfId="0" applyFont="1" applyFill="1" applyBorder="1" applyAlignment="1" applyProtection="1">
      <alignment horizontal="center" vertical="center"/>
    </xf>
    <xf numFmtId="0" fontId="66" fillId="4" borderId="11" xfId="0" applyFont="1" applyFill="1" applyBorder="1" applyAlignment="1" applyProtection="1">
      <alignment horizontal="center" vertical="center"/>
    </xf>
    <xf numFmtId="0" fontId="66" fillId="4" borderId="34" xfId="0" applyFont="1" applyFill="1" applyBorder="1" applyAlignment="1" applyProtection="1">
      <alignment horizontal="center" vertical="center"/>
    </xf>
    <xf numFmtId="0" fontId="4" fillId="0" borderId="121" xfId="0" applyFont="1" applyFill="1" applyBorder="1" applyAlignment="1" applyProtection="1"/>
    <xf numFmtId="0" fontId="0" fillId="0" borderId="121" xfId="0" applyFill="1" applyBorder="1" applyAlignment="1" applyProtection="1"/>
    <xf numFmtId="0" fontId="0" fillId="0" borderId="127" xfId="0" applyFill="1" applyBorder="1" applyAlignment="1" applyProtection="1"/>
    <xf numFmtId="0" fontId="39" fillId="4" borderId="8" xfId="0" applyFont="1" applyFill="1" applyBorder="1" applyAlignment="1" applyProtection="1">
      <alignment horizontal="left" vertical="center"/>
    </xf>
    <xf numFmtId="0" fontId="39" fillId="4" borderId="133" xfId="0" applyFont="1" applyFill="1" applyBorder="1" applyAlignment="1" applyProtection="1">
      <alignment horizontal="left" vertical="center"/>
    </xf>
    <xf numFmtId="0" fontId="39" fillId="4" borderId="17" xfId="0" applyFont="1" applyFill="1" applyBorder="1" applyAlignment="1" applyProtection="1">
      <alignment horizontal="left" vertical="center"/>
    </xf>
    <xf numFmtId="0" fontId="39" fillId="4" borderId="18" xfId="0" applyFont="1" applyFill="1" applyBorder="1" applyAlignment="1" applyProtection="1">
      <alignment horizontal="left" vertical="center"/>
    </xf>
    <xf numFmtId="0" fontId="39" fillId="4" borderId="19" xfId="0" applyFont="1" applyFill="1" applyBorder="1" applyAlignment="1" applyProtection="1">
      <alignment horizontal="left" vertical="center"/>
    </xf>
    <xf numFmtId="0" fontId="4" fillId="9" borderId="126" xfId="0" applyFont="1" applyFill="1" applyBorder="1" applyAlignment="1" applyProtection="1">
      <alignment horizontal="left"/>
    </xf>
    <xf numFmtId="0" fontId="4" fillId="9" borderId="121" xfId="0" applyFont="1" applyFill="1" applyBorder="1" applyAlignment="1" applyProtection="1">
      <alignment horizontal="left"/>
    </xf>
    <xf numFmtId="0" fontId="4" fillId="9" borderId="26" xfId="0" applyFont="1" applyFill="1" applyBorder="1" applyAlignment="1" applyProtection="1">
      <alignment horizontal="left"/>
    </xf>
    <xf numFmtId="0" fontId="7" fillId="3" borderId="4" xfId="0" applyFont="1" applyFill="1" applyBorder="1" applyAlignment="1" applyProtection="1">
      <alignment wrapText="1"/>
    </xf>
    <xf numFmtId="0" fontId="7" fillId="0" borderId="5" xfId="0" applyFont="1" applyBorder="1" applyAlignment="1" applyProtection="1"/>
    <xf numFmtId="0" fontId="7" fillId="0" borderId="6" xfId="0" applyFont="1" applyBorder="1" applyAlignment="1" applyProtection="1"/>
    <xf numFmtId="0" fontId="30" fillId="5" borderId="10" xfId="0" applyFont="1" applyFill="1" applyBorder="1" applyAlignment="1" applyProtection="1">
      <alignment horizontal="left"/>
    </xf>
    <xf numFmtId="0" fontId="30" fillId="5" borderId="11" xfId="0" applyFont="1" applyFill="1" applyBorder="1" applyAlignment="1" applyProtection="1">
      <alignment horizontal="left"/>
    </xf>
    <xf numFmtId="0" fontId="30" fillId="5" borderId="12" xfId="0" applyFont="1" applyFill="1" applyBorder="1" applyAlignment="1" applyProtection="1">
      <alignment horizontal="left"/>
    </xf>
    <xf numFmtId="0" fontId="30" fillId="5" borderId="10" xfId="0" applyFont="1" applyFill="1" applyBorder="1" applyAlignment="1" applyProtection="1">
      <alignment horizontal="left" vertical="center"/>
    </xf>
    <xf numFmtId="0" fontId="30" fillId="5" borderId="11" xfId="0" applyFont="1" applyFill="1" applyBorder="1" applyAlignment="1" applyProtection="1">
      <alignment horizontal="left" vertical="center"/>
    </xf>
    <xf numFmtId="0" fontId="30" fillId="5" borderId="12" xfId="0" applyFont="1" applyFill="1" applyBorder="1" applyAlignment="1" applyProtection="1">
      <alignment horizontal="left" vertical="center"/>
    </xf>
    <xf numFmtId="0" fontId="31" fillId="0" borderId="10" xfId="0" applyFont="1" applyBorder="1" applyAlignment="1" applyProtection="1">
      <alignment horizontal="left" vertical="center" wrapText="1"/>
    </xf>
    <xf numFmtId="0" fontId="31" fillId="0" borderId="11" xfId="0" applyFont="1" applyBorder="1" applyAlignment="1" applyProtection="1">
      <alignment horizontal="left" vertical="center" wrapText="1"/>
    </xf>
    <xf numFmtId="0" fontId="31" fillId="0" borderId="12" xfId="0" applyFont="1" applyBorder="1" applyAlignment="1" applyProtection="1">
      <alignment horizontal="left" vertical="center" wrapText="1"/>
    </xf>
    <xf numFmtId="0" fontId="32" fillId="0" borderId="10" xfId="0" applyFont="1" applyBorder="1" applyAlignment="1" applyProtection="1">
      <alignment horizontal="left" vertical="center" wrapText="1"/>
    </xf>
    <xf numFmtId="0" fontId="32" fillId="0" borderId="11" xfId="0" applyFont="1" applyBorder="1" applyAlignment="1" applyProtection="1">
      <alignment horizontal="left" vertical="center" wrapText="1"/>
    </xf>
    <xf numFmtId="0" fontId="32" fillId="0" borderId="12" xfId="0" applyFont="1" applyBorder="1" applyAlignment="1" applyProtection="1">
      <alignment horizontal="left" vertical="center" wrapText="1"/>
    </xf>
    <xf numFmtId="0" fontId="32" fillId="0" borderId="11" xfId="0" applyFont="1" applyBorder="1" applyAlignment="1" applyProtection="1">
      <alignment horizontal="left" vertical="center"/>
    </xf>
    <xf numFmtId="0" fontId="32" fillId="0" borderId="12" xfId="0" applyFont="1" applyBorder="1" applyAlignment="1" applyProtection="1">
      <alignment horizontal="left" vertical="center"/>
    </xf>
    <xf numFmtId="0" fontId="1" fillId="0" borderId="2" xfId="0" applyFont="1" applyBorder="1" applyAlignment="1" applyProtection="1">
      <alignment horizontal="left"/>
    </xf>
    <xf numFmtId="0" fontId="1" fillId="0" borderId="0" xfId="0" applyFont="1" applyBorder="1" applyAlignment="1" applyProtection="1">
      <alignment horizontal="left"/>
    </xf>
    <xf numFmtId="0" fontId="34" fillId="6" borderId="10" xfId="0" applyFont="1" applyFill="1" applyBorder="1" applyAlignment="1" applyProtection="1">
      <alignment horizontal="center" vertical="center" wrapText="1"/>
    </xf>
    <xf numFmtId="0" fontId="34" fillId="6" borderId="11" xfId="0" applyFont="1" applyFill="1" applyBorder="1" applyAlignment="1" applyProtection="1">
      <alignment horizontal="center" vertical="center" wrapText="1"/>
    </xf>
    <xf numFmtId="0" fontId="34" fillId="6" borderId="12" xfId="0" applyFont="1" applyFill="1" applyBorder="1" applyAlignment="1" applyProtection="1">
      <alignment horizontal="center" vertical="center" wrapText="1"/>
    </xf>
    <xf numFmtId="0" fontId="30" fillId="5" borderId="10" xfId="0" applyFont="1" applyFill="1" applyBorder="1" applyAlignment="1" applyProtection="1">
      <alignment horizontal="left" vertical="center" wrapText="1"/>
    </xf>
    <xf numFmtId="0" fontId="30" fillId="5" borderId="11" xfId="0" applyFont="1" applyFill="1" applyBorder="1" applyAlignment="1" applyProtection="1">
      <alignment horizontal="left" vertical="center" wrapText="1"/>
    </xf>
    <xf numFmtId="0" fontId="30" fillId="5" borderId="12" xfId="0" applyFont="1" applyFill="1" applyBorder="1" applyAlignment="1" applyProtection="1">
      <alignment horizontal="left" vertical="center" wrapText="1"/>
    </xf>
    <xf numFmtId="0" fontId="45" fillId="3" borderId="91" xfId="0" applyFont="1" applyFill="1" applyBorder="1" applyAlignment="1" applyProtection="1">
      <alignment horizontal="center" vertical="center" wrapText="1"/>
    </xf>
    <xf numFmtId="0" fontId="47" fillId="0" borderId="93" xfId="0" applyFont="1" applyBorder="1" applyAlignment="1">
      <alignment horizontal="center" vertical="center" wrapText="1"/>
    </xf>
    <xf numFmtId="0" fontId="48" fillId="3" borderId="110" xfId="0" applyFont="1" applyFill="1" applyBorder="1" applyAlignment="1" applyProtection="1">
      <alignment horizontal="center" vertical="top" wrapText="1"/>
    </xf>
    <xf numFmtId="0" fontId="47" fillId="0" borderId="115" xfId="0" applyFont="1" applyBorder="1" applyAlignment="1">
      <alignment horizontal="center" vertical="top" wrapText="1"/>
    </xf>
    <xf numFmtId="0" fontId="50" fillId="3" borderId="117" xfId="0" applyFont="1" applyFill="1" applyBorder="1" applyAlignment="1" applyProtection="1">
      <alignment horizontal="right" vertical="top" wrapText="1"/>
    </xf>
    <xf numFmtId="164" fontId="48" fillId="2" borderId="113" xfId="1" applyNumberFormat="1" applyFont="1" applyFill="1" applyBorder="1" applyAlignment="1" applyProtection="1">
      <alignment horizontal="center" vertical="top" wrapText="1"/>
    </xf>
    <xf numFmtId="0" fontId="50" fillId="3" borderId="118" xfId="0" applyFont="1" applyFill="1" applyBorder="1" applyAlignment="1" applyProtection="1">
      <alignment horizontal="right" vertical="top" wrapText="1"/>
    </xf>
    <xf numFmtId="0" fontId="50" fillId="3" borderId="112" xfId="0" applyFont="1" applyFill="1" applyBorder="1" applyAlignment="1" applyProtection="1">
      <alignment horizontal="center" vertical="top" wrapText="1"/>
    </xf>
    <xf numFmtId="164" fontId="48" fillId="3" borderId="114" xfId="0" applyNumberFormat="1" applyFont="1" applyFill="1" applyBorder="1" applyAlignment="1" applyProtection="1">
      <alignment horizontal="center" vertical="top" wrapText="1"/>
    </xf>
    <xf numFmtId="0" fontId="47" fillId="2" borderId="111" xfId="0" applyNumberFormat="1" applyFont="1" applyFill="1" applyBorder="1" applyAlignment="1" applyProtection="1">
      <alignment horizontal="center"/>
      <protection locked="0"/>
    </xf>
    <xf numFmtId="44" fontId="47" fillId="0" borderId="107" xfId="0" applyNumberFormat="1" applyFont="1" applyFill="1" applyBorder="1" applyProtection="1">
      <protection locked="0"/>
    </xf>
    <xf numFmtId="0" fontId="47" fillId="2" borderId="77" xfId="0" applyNumberFormat="1" applyFont="1" applyFill="1" applyBorder="1" applyAlignment="1" applyProtection="1">
      <alignment horizontal="center"/>
      <protection locked="0"/>
    </xf>
    <xf numFmtId="0" fontId="47" fillId="2" borderId="109" xfId="0" applyNumberFormat="1" applyFont="1" applyFill="1" applyBorder="1" applyAlignment="1" applyProtection="1">
      <alignment horizontal="center"/>
      <protection locked="0"/>
    </xf>
    <xf numFmtId="0" fontId="49" fillId="3" borderId="105" xfId="0" applyFont="1" applyFill="1" applyBorder="1" applyAlignment="1" applyProtection="1">
      <alignment horizontal="center" vertical="top" wrapText="1"/>
    </xf>
    <xf numFmtId="0" fontId="47" fillId="0" borderId="106" xfId="0" applyFont="1" applyBorder="1" applyAlignment="1">
      <alignment horizontal="center" vertical="top" wrapText="1"/>
    </xf>
    <xf numFmtId="0" fontId="68" fillId="3" borderId="80" xfId="0" applyFont="1" applyFill="1" applyBorder="1" applyAlignment="1" applyProtection="1">
      <alignment horizontal="center" vertical="top" wrapText="1"/>
    </xf>
    <xf numFmtId="164" fontId="48" fillId="2" borderId="104" xfId="0" applyNumberFormat="1" applyFont="1" applyFill="1" applyBorder="1" applyAlignment="1" applyProtection="1">
      <alignment horizontal="center" vertical="top" wrapText="1"/>
      <protection locked="0"/>
    </xf>
    <xf numFmtId="0" fontId="50" fillId="3" borderId="74" xfId="0" applyFont="1" applyFill="1" applyBorder="1" applyAlignment="1" applyProtection="1">
      <alignment horizontal="center" wrapText="1"/>
    </xf>
    <xf numFmtId="165" fontId="52" fillId="3" borderId="119" xfId="1" applyNumberFormat="1" applyFont="1" applyFill="1" applyBorder="1" applyAlignment="1" applyProtection="1">
      <alignment horizontal="center" wrapText="1"/>
    </xf>
  </cellXfs>
  <cellStyles count="4">
    <cellStyle name="Euro_Fremdleistungen" xfId="3" xr:uid="{99815482-1FE1-40E8-9B88-4A27F752E2DF}"/>
    <cellStyle name="Prozent" xfId="2" builtinId="5"/>
    <cellStyle name="Standard" xfId="0" builtinId="0"/>
    <cellStyle name="Währung" xfId="1" builtinId="4"/>
  </cellStyles>
  <dxfs count="1634">
    <dxf>
      <fill>
        <patternFill>
          <bgColor rgb="FFFF000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FF99"/>
        </patternFill>
      </fill>
    </dxf>
    <dxf>
      <fill>
        <patternFill>
          <bgColor rgb="FFFFFF99"/>
        </patternFill>
      </fill>
    </dxf>
    <dxf>
      <font>
        <b/>
        <i val="0"/>
      </font>
    </dxf>
    <dxf>
      <font>
        <b/>
        <i val="0"/>
      </font>
    </dxf>
    <dxf>
      <font>
        <b/>
        <i val="0"/>
      </font>
    </dxf>
    <dxf>
      <font>
        <b/>
        <i val="0"/>
      </font>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FF99"/>
        </patternFill>
      </fill>
    </dxf>
    <dxf>
      <fill>
        <patternFill>
          <bgColor rgb="FFFFFF99"/>
        </patternFill>
      </fill>
    </dxf>
    <dxf>
      <font>
        <b/>
        <i val="0"/>
      </font>
    </dxf>
    <dxf>
      <font>
        <b/>
        <i val="0"/>
      </font>
    </dxf>
    <dxf>
      <font>
        <b/>
        <i val="0"/>
      </font>
    </dxf>
    <dxf>
      <font>
        <b/>
        <i val="0"/>
      </font>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b/>
        <i val="0"/>
      </font>
    </dxf>
    <dxf>
      <font>
        <b/>
        <i val="0"/>
      </font>
    </dxf>
    <dxf>
      <font>
        <b/>
        <i val="0"/>
      </font>
    </dxf>
    <dxf>
      <font>
        <b/>
        <i val="0"/>
      </font>
    </dxf>
    <dxf>
      <font>
        <b/>
        <i val="0"/>
      </font>
    </dxf>
    <dxf>
      <font>
        <b/>
        <i val="0"/>
      </font>
    </dxf>
    <dxf>
      <font>
        <b/>
        <i val="0"/>
      </font>
    </dxf>
    <dxf>
      <font>
        <b/>
        <i val="0"/>
      </font>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FF99"/>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ill>
        <patternFill>
          <bgColor rgb="FFFFFF99"/>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0000"/>
        </patternFill>
      </fill>
    </dxf>
    <dxf>
      <font>
        <b/>
        <i val="0"/>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514350</xdr:colOff>
      <xdr:row>0</xdr:row>
      <xdr:rowOff>98425</xdr:rowOff>
    </xdr:from>
    <xdr:to>
      <xdr:col>3</xdr:col>
      <xdr:colOff>883284</xdr:colOff>
      <xdr:row>0</xdr:row>
      <xdr:rowOff>295911</xdr:rowOff>
    </xdr:to>
    <xdr:pic>
      <xdr:nvPicPr>
        <xdr:cNvPr id="3" name="Grafik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10150" y="98425"/>
          <a:ext cx="1435734" cy="197486"/>
        </a:xfrm>
        <a:prstGeom prst="rect">
          <a:avLst/>
        </a:prstGeom>
      </xdr:spPr>
    </xdr:pic>
    <xdr:clientData/>
  </xdr:twoCellAnchor>
  <xdr:oneCellAnchor>
    <xdr:from>
      <xdr:col>0</xdr:col>
      <xdr:colOff>123825</xdr:colOff>
      <xdr:row>11</xdr:row>
      <xdr:rowOff>95250</xdr:rowOff>
    </xdr:from>
    <xdr:ext cx="5429250" cy="1800224"/>
    <xdr:sp macro="" textlink="">
      <xdr:nvSpPr>
        <xdr:cNvPr id="5" name="Textfeld 4">
          <a:extLst>
            <a:ext uri="{FF2B5EF4-FFF2-40B4-BE49-F238E27FC236}">
              <a16:creationId xmlns:a16="http://schemas.microsoft.com/office/drawing/2014/main" id="{00000000-0008-0000-0100-000002000000}"/>
            </a:ext>
          </a:extLst>
        </xdr:cNvPr>
        <xdr:cNvSpPr txBox="1"/>
      </xdr:nvSpPr>
      <xdr:spPr>
        <a:xfrm>
          <a:off x="123825" y="2743200"/>
          <a:ext cx="5429250" cy="1800224"/>
        </a:xfrm>
        <a:prstGeom prst="rect">
          <a:avLst/>
        </a:prstGeom>
        <a:solidFill>
          <a:schemeClr val="accent5">
            <a:lumMod val="40000"/>
            <a:lumOff val="60000"/>
          </a:schemeClr>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1100" b="1" u="sng" baseline="0">
              <a:solidFill>
                <a:sysClr val="windowText" lastClr="000000"/>
              </a:solidFill>
            </a:rPr>
            <a:t>Hinweise zum Blattschutz in allen Reitern des Regelbedarfs-Tools:</a:t>
          </a:r>
          <a:br>
            <a:rPr lang="de-DE" sz="1100" b="0" baseline="0">
              <a:solidFill>
                <a:sysClr val="windowText" lastClr="000000"/>
              </a:solidFill>
            </a:rPr>
          </a:br>
          <a:r>
            <a:rPr lang="de-DE" sz="1100" b="0" baseline="0">
              <a:solidFill>
                <a:sysClr val="windowText" lastClr="000000"/>
              </a:solidFill>
            </a:rPr>
            <a:t>Es wurde bewusst darauf verzichtet, alle Zellen, in denen keine Eingabe notwendig ist, zu sperren.  So können Sie bspw. Kommentare einfügen oder auf der rechten Seite ggfs. Nebenrechnungen in die Tabelle aufnehmen.</a:t>
          </a:r>
          <a:br>
            <a:rPr lang="de-DE" sz="1100" b="0" baseline="0">
              <a:solidFill>
                <a:sysClr val="windowText" lastClr="000000"/>
              </a:solidFill>
            </a:rPr>
          </a:br>
          <a:r>
            <a:rPr lang="de-DE" sz="1100" b="0" baseline="0">
              <a:solidFill>
                <a:sysClr val="windowText" lastClr="000000"/>
              </a:solidFill>
            </a:rPr>
            <a:t>Felder mit Formeln bzw. Rechenergebnissen und Kontrollrechnungen wurden jedoch mit einem Blattschutz versehen, damit Formeln nicht versehentlich überschrieben werden.</a:t>
          </a:r>
          <a:br>
            <a:rPr lang="de-DE" sz="1100" b="0" baseline="0">
              <a:solidFill>
                <a:sysClr val="windowText" lastClr="000000"/>
              </a:solidFill>
            </a:rPr>
          </a:br>
          <a:r>
            <a:rPr lang="de-DE" sz="1100" b="0" baseline="0">
              <a:solidFill>
                <a:sysClr val="windowText" lastClr="000000"/>
              </a:solidFill>
            </a:rPr>
            <a:t>Sofern notwendig, können Sie den Blattschutz jedoch in jedem Reiter (ohne Eingabe eines Passworts) wieder aufheben.  Klicken Sie hierzu oben auf "Überprüfen" und dann auf das Feld "Blattschutz aufheben".</a:t>
          </a:r>
          <a:br>
            <a:rPr lang="de-DE" sz="1100" b="0" baseline="0">
              <a:solidFill>
                <a:sysClr val="windowText" lastClr="000000"/>
              </a:solidFill>
            </a:rPr>
          </a:br>
          <a:r>
            <a:rPr lang="de-DE" sz="900" b="0" i="1" baseline="0">
              <a:solidFill>
                <a:sysClr val="windowText" lastClr="000000"/>
              </a:solidFill>
            </a:rPr>
            <a:t>=&gt; Dieser Hinweis wird nicht mit ausgedruckt.</a:t>
          </a:r>
          <a:endParaRPr lang="de-DE" sz="900" b="0" i="1">
            <a:solidFill>
              <a:sysClr val="windowText" lastClr="000000"/>
            </a:solidFill>
          </a:endParaRPr>
        </a:p>
      </xdr:txBody>
    </xdr:sp>
    <xdr:clientData fPrintsWithSheet="0"/>
  </xdr:oneCellAnchor>
</xdr:wsDr>
</file>

<file path=xl/drawings/drawing2.xml><?xml version="1.0" encoding="utf-8"?>
<xdr:wsDr xmlns:xdr="http://schemas.openxmlformats.org/drawingml/2006/spreadsheetDrawing" xmlns:a="http://schemas.openxmlformats.org/drawingml/2006/main">
  <xdr:twoCellAnchor editAs="oneCell">
    <xdr:from>
      <xdr:col>10</xdr:col>
      <xdr:colOff>38100</xdr:colOff>
      <xdr:row>0</xdr:row>
      <xdr:rowOff>66675</xdr:rowOff>
    </xdr:from>
    <xdr:to>
      <xdr:col>10</xdr:col>
      <xdr:colOff>1343660</xdr:colOff>
      <xdr:row>0</xdr:row>
      <xdr:rowOff>264161</xdr:rowOff>
    </xdr:to>
    <xdr:pic>
      <xdr:nvPicPr>
        <xdr:cNvPr id="3" name="Grafik 2">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87075" y="66675"/>
          <a:ext cx="1299210" cy="197486"/>
        </a:xfrm>
        <a:prstGeom prst="rect">
          <a:avLst/>
        </a:prstGeom>
      </xdr:spPr>
    </xdr:pic>
    <xdr:clientData/>
  </xdr:twoCellAnchor>
  <xdr:oneCellAnchor>
    <xdr:from>
      <xdr:col>0</xdr:col>
      <xdr:colOff>79374</xdr:colOff>
      <xdr:row>207</xdr:row>
      <xdr:rowOff>79376</xdr:rowOff>
    </xdr:from>
    <xdr:ext cx="7000875" cy="1165224"/>
    <xdr:sp macro="" textlink="">
      <xdr:nvSpPr>
        <xdr:cNvPr id="4" name="Textfeld 3">
          <a:extLst>
            <a:ext uri="{FF2B5EF4-FFF2-40B4-BE49-F238E27FC236}">
              <a16:creationId xmlns:a16="http://schemas.microsoft.com/office/drawing/2014/main" id="{00000000-0008-0000-0100-000004000000}"/>
            </a:ext>
          </a:extLst>
        </xdr:cNvPr>
        <xdr:cNvSpPr txBox="1"/>
      </xdr:nvSpPr>
      <xdr:spPr>
        <a:xfrm>
          <a:off x="79374" y="46154976"/>
          <a:ext cx="7000875" cy="1165224"/>
        </a:xfrm>
        <a:prstGeom prst="rect">
          <a:avLst/>
        </a:prstGeom>
        <a:solidFill>
          <a:schemeClr val="tx2">
            <a:lumMod val="20000"/>
            <a:lumOff val="80000"/>
          </a:schemeClr>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1100" b="0" baseline="0"/>
            <a:t>Tipp: </a:t>
          </a:r>
          <a:br>
            <a:rPr lang="de-DE" sz="1100" b="0" baseline="0"/>
          </a:br>
          <a:r>
            <a:rPr lang="de-DE" sz="1100" b="0" baseline="0"/>
            <a:t>Wenn Sie für weitere Kostenarten zusätzliche Zeilen einfügen, </a:t>
          </a:r>
          <a:br>
            <a:rPr lang="de-DE" sz="1100" b="0" baseline="0"/>
          </a:br>
          <a:r>
            <a:rPr lang="de-DE" sz="1100" b="0" baseline="0"/>
            <a:t>- fügen Sie bitte neue Zeilen nicht direkt vor einer Summen-Zeile ein, da sonst evtl. die Summen-Formel die neu eingefügte Zeile nicht berücksichtigt,</a:t>
          </a:r>
        </a:p>
        <a:p>
          <a:r>
            <a:rPr lang="de-DE" sz="1100" b="0" baseline="0"/>
            <a:t>- kopieren Sie bitte eine der hier schon angelegten leeren Zeilen in die jeweiligen neuen Zeilen, so dass Formate und Formeln korrekt übernommen werden!</a:t>
          </a:r>
          <a:endParaRPr lang="de-DE" sz="1100" b="0"/>
        </a:p>
      </xdr:txBody>
    </xdr:sp>
    <xdr:clientData fPrintsWithSheet="0"/>
  </xdr:oneCellAnchor>
</xdr:wsDr>
</file>

<file path=xl/drawings/drawing3.xml><?xml version="1.0" encoding="utf-8"?>
<xdr:wsDr xmlns:xdr="http://schemas.openxmlformats.org/drawingml/2006/spreadsheetDrawing" xmlns:a="http://schemas.openxmlformats.org/drawingml/2006/main">
  <xdr:oneCellAnchor>
    <xdr:from>
      <xdr:col>1</xdr:col>
      <xdr:colOff>85725</xdr:colOff>
      <xdr:row>56</xdr:row>
      <xdr:rowOff>57151</xdr:rowOff>
    </xdr:from>
    <xdr:ext cx="6781800" cy="609600"/>
    <xdr:sp macro="" textlink="">
      <xdr:nvSpPr>
        <xdr:cNvPr id="2" name="Textfeld 1">
          <a:extLst>
            <a:ext uri="{FF2B5EF4-FFF2-40B4-BE49-F238E27FC236}">
              <a16:creationId xmlns:a16="http://schemas.microsoft.com/office/drawing/2014/main" id="{00000000-0008-0000-0400-000002000000}"/>
            </a:ext>
          </a:extLst>
        </xdr:cNvPr>
        <xdr:cNvSpPr txBox="1"/>
      </xdr:nvSpPr>
      <xdr:spPr>
        <a:xfrm>
          <a:off x="400050" y="14830426"/>
          <a:ext cx="6781800" cy="609600"/>
        </a:xfrm>
        <a:prstGeom prst="rect">
          <a:avLst/>
        </a:prstGeom>
        <a:solidFill>
          <a:schemeClr val="accent5">
            <a:lumMod val="40000"/>
            <a:lumOff val="60000"/>
          </a:schemeClr>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1100" b="0" baseline="0"/>
            <a:t>Tipp: Das Excelblatt ist für bis zu 40 Plätze vorbereitet. Wenn Sie für weitere Bewohner zusätzliche Zeilen einfügen, kopieren Sie bitte eine der hier schon angelegten leeren Zeilen in die jeweiligen neuen Zeilen, so dass Formate und Formeln korrekt übernommen werden!</a:t>
          </a:r>
          <a:endParaRPr lang="de-DE" sz="1100" b="0"/>
        </a:p>
      </xdr:txBody>
    </xdr:sp>
    <xdr:clientData fPrintsWithSheet="0"/>
  </xdr:oneCellAnchor>
  <xdr:twoCellAnchor editAs="oneCell">
    <xdr:from>
      <xdr:col>3</xdr:col>
      <xdr:colOff>933450</xdr:colOff>
      <xdr:row>0</xdr:row>
      <xdr:rowOff>88900</xdr:rowOff>
    </xdr:from>
    <xdr:to>
      <xdr:col>4</xdr:col>
      <xdr:colOff>1016634</xdr:colOff>
      <xdr:row>0</xdr:row>
      <xdr:rowOff>286386</xdr:rowOff>
    </xdr:to>
    <xdr:pic>
      <xdr:nvPicPr>
        <xdr:cNvPr id="5" name="Grafik 4">
          <a:extLst>
            <a:ext uri="{FF2B5EF4-FFF2-40B4-BE49-F238E27FC236}">
              <a16:creationId xmlns:a16="http://schemas.microsoft.com/office/drawing/2014/main" id="{00000000-0008-0000-04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45050" y="88900"/>
          <a:ext cx="1470659" cy="197486"/>
        </a:xfrm>
        <a:prstGeom prst="rect">
          <a:avLst/>
        </a:prstGeom>
      </xdr:spPr>
    </xdr:pic>
    <xdr:clientData/>
  </xdr:twoCellAnchor>
  <xdr:oneCellAnchor>
    <xdr:from>
      <xdr:col>1</xdr:col>
      <xdr:colOff>95250</xdr:colOff>
      <xdr:row>60</xdr:row>
      <xdr:rowOff>19050</xdr:rowOff>
    </xdr:from>
    <xdr:ext cx="6781800" cy="466725"/>
    <xdr:sp macro="" textlink="">
      <xdr:nvSpPr>
        <xdr:cNvPr id="4" name="Textfeld 3">
          <a:extLst>
            <a:ext uri="{FF2B5EF4-FFF2-40B4-BE49-F238E27FC236}">
              <a16:creationId xmlns:a16="http://schemas.microsoft.com/office/drawing/2014/main" id="{00000000-0008-0000-0400-000004000000}"/>
            </a:ext>
          </a:extLst>
        </xdr:cNvPr>
        <xdr:cNvSpPr txBox="1"/>
      </xdr:nvSpPr>
      <xdr:spPr>
        <a:xfrm>
          <a:off x="409575" y="15554325"/>
          <a:ext cx="6781800" cy="466725"/>
        </a:xfrm>
        <a:prstGeom prst="rect">
          <a:avLst/>
        </a:prstGeom>
        <a:solidFill>
          <a:schemeClr val="accent5">
            <a:lumMod val="40000"/>
            <a:lumOff val="60000"/>
          </a:schemeClr>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1100" b="0" baseline="0"/>
            <a:t>Bitte tragen Sie  in Spalte B "leer" o.ä. ein für Plätze, die derzeit nicht belegt sind. Das Tool gleich die Anzahl der eingetragenen Namen mit der Platzzahl ab.</a:t>
          </a:r>
          <a:endParaRPr lang="de-DE" sz="1100" b="0"/>
        </a:p>
      </xdr:txBody>
    </xdr:sp>
    <xdr:clientData fPrintsWithSheet="0"/>
  </xdr:oneCellAnchor>
</xdr:wsDr>
</file>

<file path=xl/drawings/drawing4.xml><?xml version="1.0" encoding="utf-8"?>
<xdr:wsDr xmlns:xdr="http://schemas.openxmlformats.org/drawingml/2006/spreadsheetDrawing" xmlns:a="http://schemas.openxmlformats.org/drawingml/2006/main">
  <xdr:twoCellAnchor editAs="oneCell">
    <xdr:from>
      <xdr:col>16</xdr:col>
      <xdr:colOff>232833</xdr:colOff>
      <xdr:row>0</xdr:row>
      <xdr:rowOff>74084</xdr:rowOff>
    </xdr:from>
    <xdr:to>
      <xdr:col>17</xdr:col>
      <xdr:colOff>812024</xdr:colOff>
      <xdr:row>0</xdr:row>
      <xdr:rowOff>277920</xdr:rowOff>
    </xdr:to>
    <xdr:pic>
      <xdr:nvPicPr>
        <xdr:cNvPr id="2" name="Grafik 1">
          <a:extLst>
            <a:ext uri="{FF2B5EF4-FFF2-40B4-BE49-F238E27FC236}">
              <a16:creationId xmlns:a16="http://schemas.microsoft.com/office/drawing/2014/main" id="{ADA1D2C4-0482-4D3E-A2F9-1E3AE68BF63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377583" y="74084"/>
          <a:ext cx="1292507" cy="19748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504825</xdr:colOff>
      <xdr:row>0</xdr:row>
      <xdr:rowOff>57150</xdr:rowOff>
    </xdr:from>
    <xdr:to>
      <xdr:col>2</xdr:col>
      <xdr:colOff>1807209</xdr:colOff>
      <xdr:row>0</xdr:row>
      <xdr:rowOff>254636</xdr:rowOff>
    </xdr:to>
    <xdr:pic>
      <xdr:nvPicPr>
        <xdr:cNvPr id="3" name="Grafik 2">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14825" y="57150"/>
          <a:ext cx="1302384" cy="19748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1</xdr:col>
      <xdr:colOff>200026</xdr:colOff>
      <xdr:row>0</xdr:row>
      <xdr:rowOff>123825</xdr:rowOff>
    </xdr:from>
    <xdr:ext cx="2876550" cy="790575"/>
    <xdr:sp macro="" textlink="">
      <xdr:nvSpPr>
        <xdr:cNvPr id="2" name="Textfeld 1">
          <a:extLst>
            <a:ext uri="{FF2B5EF4-FFF2-40B4-BE49-F238E27FC236}">
              <a16:creationId xmlns:a16="http://schemas.microsoft.com/office/drawing/2014/main" id="{00000000-0008-0000-0600-000002000000}"/>
            </a:ext>
          </a:extLst>
        </xdr:cNvPr>
        <xdr:cNvSpPr txBox="1"/>
      </xdr:nvSpPr>
      <xdr:spPr>
        <a:xfrm>
          <a:off x="1847851" y="123825"/>
          <a:ext cx="2876550" cy="790575"/>
        </a:xfrm>
        <a:prstGeom prst="rect">
          <a:avLst/>
        </a:prstGeom>
        <a:solidFill>
          <a:srgbClr val="FFFF0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1100" b="0" baseline="0"/>
            <a:t>ACHTUNG: Änderungen in dieser Tabelle wirken sich auf Berechnungen im Reiter "Kontenplan mit Kostenzuordnung" aus!!!</a:t>
          </a:r>
          <a:br>
            <a:rPr lang="de-DE" sz="1100" b="0" baseline="0"/>
          </a:br>
          <a:r>
            <a:rPr lang="de-DE" sz="1100" b="0" baseline="0"/>
            <a:t>Bitte nehmen SIe hier keine Änderungen vor!</a:t>
          </a:r>
          <a:endParaRPr lang="de-DE" sz="1100" b="0"/>
        </a:p>
      </xdr:txBody>
    </xdr:sp>
    <xdr:clientData fPrintsWithSheet="0"/>
  </xdr:one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Gesch&#228;ftsbereich%203000/3100%20Wirtschafts%20und%20Finanzberatung/3160/00_Umsetzung%20BTHG/02_Kalkulationsunterlagen/00_Vorbereitung%20Kalkulation%20SGB%20IX/03_Liga%20Regelberdarfs-Tool/200811_LIGA%20BTHG%20Regelbedarf%20Version%201.0_DWB.xlsx?CC4B400F" TargetMode="External"/><Relationship Id="rId1" Type="http://schemas.openxmlformats.org/officeDocument/2006/relationships/externalLinkPath" Target="file:///\\CC4B400F\200811_LIGA%20BTHG%20Regelbedarf%20Version%201.0_DW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mmdaten"/>
      <sheetName val="Sachkosten Auswertung"/>
      <sheetName val="Kostenzuordnung"/>
      <sheetName val="Mittagessen"/>
      <sheetName val="Barmittel"/>
      <sheetName val="Ermittlung pro Bewohner"/>
      <sheetName val="Regelbedarfs-Katalog"/>
      <sheetName val="Dropdown-Werte"/>
    </sheetNames>
    <sheetDataSet>
      <sheetData sheetId="0" refreshError="1"/>
      <sheetData sheetId="1"/>
      <sheetData sheetId="2"/>
      <sheetData sheetId="3" refreshError="1"/>
      <sheetData sheetId="4" refreshError="1"/>
      <sheetData sheetId="5" refreshError="1"/>
      <sheetData sheetId="6" refreshError="1"/>
      <sheetData sheetId="7">
        <row r="2">
          <cell r="A2" t="str">
            <v>Regelbedarf</v>
          </cell>
        </row>
        <row r="3">
          <cell r="A3" t="str">
            <v>Regelbedarf anteilig</v>
          </cell>
        </row>
        <row r="4">
          <cell r="A4" t="str">
            <v>Fachleistung</v>
          </cell>
        </row>
        <row r="5">
          <cell r="A5" t="str">
            <v>Kosten d. Unterk. (KdU)</v>
          </cell>
        </row>
        <row r="6">
          <cell r="A6" t="str">
            <v>andere Refinanzierung</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7"/>
  <sheetViews>
    <sheetView tabSelected="1" zoomScaleNormal="100" workbookViewId="0">
      <selection activeCell="A5" sqref="A5"/>
    </sheetView>
  </sheetViews>
  <sheetFormatPr baseColWidth="10" defaultColWidth="11.453125" defaultRowHeight="14.5" x14ac:dyDescent="0.35"/>
  <cols>
    <col min="1" max="1" width="27.453125" style="1" customWidth="1"/>
    <col min="2" max="2" width="31.453125" style="1" customWidth="1"/>
    <col min="3" max="3" width="13.453125" style="1" customWidth="1"/>
    <col min="4" max="4" width="13.26953125" style="1" customWidth="1"/>
    <col min="5" max="16384" width="11.453125" style="1"/>
  </cols>
  <sheetData>
    <row r="1" spans="1:4" ht="26" x14ac:dyDescent="0.6">
      <c r="A1" s="8" t="s">
        <v>329</v>
      </c>
      <c r="B1" s="9"/>
      <c r="C1" s="9"/>
      <c r="D1" s="10"/>
    </row>
    <row r="2" spans="1:4" ht="26" x14ac:dyDescent="0.6">
      <c r="A2" s="11" t="s">
        <v>411</v>
      </c>
      <c r="B2" s="12"/>
      <c r="C2" s="12"/>
      <c r="D2" s="13"/>
    </row>
    <row r="3" spans="1:4" ht="26" x14ac:dyDescent="0.6">
      <c r="A3" s="11" t="s">
        <v>79</v>
      </c>
      <c r="B3" s="12"/>
      <c r="C3" s="12"/>
      <c r="D3" s="14" t="s">
        <v>413</v>
      </c>
    </row>
    <row r="4" spans="1:4" x14ac:dyDescent="0.35">
      <c r="A4" s="15" t="str">
        <f>+B6</f>
        <v>Wohnheim Musterhausen</v>
      </c>
      <c r="B4" s="16" t="str">
        <f>+B7</f>
        <v>Beispiel-Landkreis</v>
      </c>
      <c r="C4" s="17" t="s">
        <v>80</v>
      </c>
      <c r="D4" s="18"/>
    </row>
    <row r="5" spans="1:4" ht="26" x14ac:dyDescent="0.6">
      <c r="A5" s="43"/>
      <c r="B5" s="44"/>
      <c r="C5" s="12"/>
      <c r="D5" s="13"/>
    </row>
    <row r="6" spans="1:4" x14ac:dyDescent="0.35">
      <c r="A6" s="19" t="s">
        <v>81</v>
      </c>
      <c r="B6" s="320" t="s">
        <v>408</v>
      </c>
      <c r="C6" s="12"/>
      <c r="D6" s="13"/>
    </row>
    <row r="7" spans="1:4" x14ac:dyDescent="0.35">
      <c r="A7" s="19" t="s">
        <v>82</v>
      </c>
      <c r="B7" s="320" t="s">
        <v>409</v>
      </c>
      <c r="C7" s="12"/>
      <c r="D7" s="13"/>
    </row>
    <row r="8" spans="1:4" x14ac:dyDescent="0.35">
      <c r="A8" s="19" t="s">
        <v>83</v>
      </c>
      <c r="B8" s="321">
        <v>30</v>
      </c>
      <c r="C8" s="12"/>
      <c r="D8" s="13"/>
    </row>
    <row r="9" spans="1:4" x14ac:dyDescent="0.35">
      <c r="A9" s="19"/>
      <c r="B9" s="44"/>
      <c r="C9" s="12"/>
      <c r="D9" s="13"/>
    </row>
    <row r="10" spans="1:4" x14ac:dyDescent="0.35">
      <c r="A10" s="20" t="s">
        <v>84</v>
      </c>
      <c r="B10" s="44"/>
      <c r="C10" s="12"/>
      <c r="D10" s="13"/>
    </row>
    <row r="11" spans="1:4" x14ac:dyDescent="0.35">
      <c r="A11" s="19"/>
      <c r="B11" s="44"/>
      <c r="C11" s="12"/>
      <c r="D11" s="13"/>
    </row>
    <row r="12" spans="1:4" x14ac:dyDescent="0.35">
      <c r="A12" s="19"/>
      <c r="B12" s="44"/>
      <c r="C12" s="12"/>
      <c r="D12" s="13"/>
    </row>
    <row r="13" spans="1:4" x14ac:dyDescent="0.35">
      <c r="A13" s="19"/>
      <c r="B13" s="44"/>
      <c r="C13" s="12"/>
      <c r="D13" s="13"/>
    </row>
    <row r="14" spans="1:4" x14ac:dyDescent="0.35">
      <c r="A14" s="322"/>
      <c r="B14" s="12"/>
      <c r="C14" s="12"/>
      <c r="D14" s="13"/>
    </row>
    <row r="15" spans="1:4" x14ac:dyDescent="0.35">
      <c r="A15" s="322"/>
      <c r="B15" s="12"/>
      <c r="C15" s="12"/>
      <c r="D15" s="13"/>
    </row>
    <row r="16" spans="1:4" x14ac:dyDescent="0.35">
      <c r="A16" s="322"/>
      <c r="B16" s="12"/>
      <c r="C16" s="12"/>
      <c r="D16" s="13"/>
    </row>
    <row r="17" spans="1:4" x14ac:dyDescent="0.35">
      <c r="A17" s="322"/>
      <c r="B17" s="12"/>
      <c r="C17" s="12"/>
      <c r="D17" s="13"/>
    </row>
    <row r="18" spans="1:4" x14ac:dyDescent="0.35">
      <c r="A18" s="322"/>
      <c r="B18" s="12"/>
      <c r="C18" s="12"/>
      <c r="D18" s="13"/>
    </row>
    <row r="19" spans="1:4" x14ac:dyDescent="0.35">
      <c r="A19" s="322"/>
      <c r="B19" s="12"/>
      <c r="C19" s="12"/>
      <c r="D19" s="13"/>
    </row>
    <row r="20" spans="1:4" x14ac:dyDescent="0.35">
      <c r="A20" s="322"/>
      <c r="B20" s="12"/>
      <c r="C20" s="12"/>
      <c r="D20" s="13"/>
    </row>
    <row r="21" spans="1:4" x14ac:dyDescent="0.35">
      <c r="A21" s="322"/>
      <c r="B21" s="12"/>
      <c r="C21" s="12"/>
      <c r="D21" s="13"/>
    </row>
    <row r="22" spans="1:4" x14ac:dyDescent="0.35">
      <c r="A22" s="322"/>
      <c r="B22" s="12"/>
      <c r="C22" s="12"/>
      <c r="D22" s="13"/>
    </row>
    <row r="23" spans="1:4" x14ac:dyDescent="0.35">
      <c r="A23" s="4"/>
      <c r="B23" s="2"/>
      <c r="C23" s="2"/>
      <c r="D23" s="3"/>
    </row>
    <row r="24" spans="1:4" x14ac:dyDescent="0.35">
      <c r="A24" s="4"/>
      <c r="B24" s="2"/>
      <c r="C24" s="2"/>
      <c r="D24" s="3"/>
    </row>
    <row r="25" spans="1:4" x14ac:dyDescent="0.35">
      <c r="A25" s="4"/>
      <c r="B25" s="2"/>
      <c r="C25" s="2"/>
      <c r="D25" s="3"/>
    </row>
    <row r="26" spans="1:4" x14ac:dyDescent="0.35">
      <c r="A26" s="4"/>
      <c r="B26" s="2"/>
      <c r="C26" s="2"/>
      <c r="D26" s="3"/>
    </row>
    <row r="27" spans="1:4" x14ac:dyDescent="0.35">
      <c r="A27" s="4"/>
      <c r="B27" s="2"/>
      <c r="C27" s="2"/>
      <c r="D27" s="3"/>
    </row>
    <row r="28" spans="1:4" x14ac:dyDescent="0.35">
      <c r="A28" s="4"/>
      <c r="B28" s="2"/>
      <c r="C28" s="2"/>
      <c r="D28" s="3"/>
    </row>
    <row r="29" spans="1:4" x14ac:dyDescent="0.35">
      <c r="A29" s="4"/>
      <c r="B29" s="2"/>
      <c r="C29" s="2"/>
      <c r="D29" s="3"/>
    </row>
    <row r="30" spans="1:4" x14ac:dyDescent="0.35">
      <c r="A30" s="4"/>
      <c r="B30" s="2"/>
      <c r="C30" s="2"/>
      <c r="D30" s="3"/>
    </row>
    <row r="31" spans="1:4" x14ac:dyDescent="0.35">
      <c r="A31" s="4"/>
      <c r="B31" s="2"/>
      <c r="C31" s="2"/>
      <c r="D31" s="3"/>
    </row>
    <row r="32" spans="1:4" x14ac:dyDescent="0.35">
      <c r="A32" s="4"/>
      <c r="B32" s="2"/>
      <c r="C32" s="2"/>
      <c r="D32" s="3"/>
    </row>
    <row r="33" spans="1:4" x14ac:dyDescent="0.35">
      <c r="A33" s="4"/>
      <c r="B33" s="2"/>
      <c r="C33" s="2"/>
      <c r="D33" s="3"/>
    </row>
    <row r="34" spans="1:4" x14ac:dyDescent="0.35">
      <c r="A34" s="4"/>
      <c r="B34" s="2"/>
      <c r="C34" s="2"/>
      <c r="D34" s="3"/>
    </row>
    <row r="35" spans="1:4" x14ac:dyDescent="0.35">
      <c r="A35" s="4"/>
      <c r="B35" s="2"/>
      <c r="C35" s="2"/>
      <c r="D35" s="3"/>
    </row>
    <row r="36" spans="1:4" x14ac:dyDescent="0.35">
      <c r="A36" s="4"/>
      <c r="B36" s="2"/>
      <c r="C36" s="2"/>
      <c r="D36" s="3"/>
    </row>
    <row r="37" spans="1:4" x14ac:dyDescent="0.35">
      <c r="A37" s="4"/>
      <c r="B37" s="2"/>
      <c r="C37" s="2"/>
      <c r="D37" s="3"/>
    </row>
    <row r="38" spans="1:4" x14ac:dyDescent="0.35">
      <c r="A38" s="4"/>
      <c r="B38" s="2"/>
      <c r="C38" s="2"/>
      <c r="D38" s="3"/>
    </row>
    <row r="39" spans="1:4" x14ac:dyDescent="0.35">
      <c r="A39" s="4"/>
      <c r="B39" s="2"/>
      <c r="C39" s="2"/>
      <c r="D39" s="3"/>
    </row>
    <row r="40" spans="1:4" x14ac:dyDescent="0.35">
      <c r="A40" s="4"/>
      <c r="B40" s="2"/>
      <c r="C40" s="2"/>
      <c r="D40" s="3"/>
    </row>
    <row r="41" spans="1:4" x14ac:dyDescent="0.35">
      <c r="A41" s="4"/>
      <c r="B41" s="2"/>
      <c r="C41" s="2"/>
      <c r="D41" s="3"/>
    </row>
    <row r="42" spans="1:4" x14ac:dyDescent="0.35">
      <c r="A42" s="4"/>
      <c r="B42" s="2"/>
      <c r="C42" s="2"/>
      <c r="D42" s="3"/>
    </row>
    <row r="43" spans="1:4" x14ac:dyDescent="0.35">
      <c r="A43" s="4"/>
      <c r="B43" s="2"/>
      <c r="C43" s="2"/>
      <c r="D43" s="3"/>
    </row>
    <row r="44" spans="1:4" x14ac:dyDescent="0.35">
      <c r="A44" s="4"/>
      <c r="B44" s="2"/>
      <c r="C44" s="2"/>
      <c r="D44" s="3"/>
    </row>
    <row r="45" spans="1:4" x14ac:dyDescent="0.35">
      <c r="A45" s="4"/>
      <c r="B45" s="2"/>
      <c r="C45" s="2"/>
      <c r="D45" s="3"/>
    </row>
    <row r="46" spans="1:4" x14ac:dyDescent="0.35">
      <c r="A46" s="4"/>
      <c r="B46" s="2"/>
      <c r="C46" s="2"/>
      <c r="D46" s="3"/>
    </row>
    <row r="47" spans="1:4" x14ac:dyDescent="0.35">
      <c r="A47" s="5"/>
      <c r="B47" s="6"/>
      <c r="C47" s="6"/>
      <c r="D47" s="7"/>
    </row>
  </sheetData>
  <sheetProtection sheet="1" objects="1" scenarios="1"/>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V209"/>
  <sheetViews>
    <sheetView zoomScaleNormal="100" workbookViewId="0">
      <selection activeCell="A4" sqref="A4"/>
    </sheetView>
  </sheetViews>
  <sheetFormatPr baseColWidth="10" defaultColWidth="11.453125" defaultRowHeight="14.5" x14ac:dyDescent="0.35"/>
  <cols>
    <col min="1" max="1" width="8.453125" style="1" customWidth="1"/>
    <col min="2" max="2" width="36" style="1" customWidth="1"/>
    <col min="3" max="3" width="18.81640625" style="214" customWidth="1"/>
    <col min="4" max="4" width="24" style="214" customWidth="1"/>
    <col min="5" max="5" width="14" style="214" customWidth="1"/>
    <col min="6" max="6" width="16.7265625" style="214" customWidth="1"/>
    <col min="7" max="7" width="18.453125" style="214" customWidth="1"/>
    <col min="8" max="8" width="17.81640625" style="214" customWidth="1"/>
    <col min="9" max="9" width="17.26953125" style="214" customWidth="1"/>
    <col min="10" max="10" width="21.26953125" style="214" customWidth="1"/>
    <col min="11" max="11" width="21" style="214" customWidth="1"/>
    <col min="12" max="12" width="44.08984375" style="1" customWidth="1"/>
    <col min="13" max="13" width="31.54296875" style="1" customWidth="1"/>
    <col min="14" max="14" width="31.08984375" style="1" bestFit="1" customWidth="1"/>
    <col min="15" max="15" width="28.90625" style="1" bestFit="1" customWidth="1"/>
    <col min="16" max="16384" width="11.453125" style="1"/>
  </cols>
  <sheetData>
    <row r="1" spans="1:15" ht="26" x14ac:dyDescent="0.6">
      <c r="A1" s="8" t="s">
        <v>429</v>
      </c>
      <c r="B1" s="215"/>
      <c r="C1" s="222"/>
      <c r="D1" s="41"/>
      <c r="E1" s="41"/>
      <c r="F1" s="41"/>
      <c r="G1" s="41"/>
      <c r="H1" s="41"/>
      <c r="I1" s="41"/>
      <c r="J1" s="41"/>
      <c r="K1" s="42"/>
    </row>
    <row r="2" spans="1:15" ht="26" x14ac:dyDescent="0.6">
      <c r="A2" s="11" t="s">
        <v>523</v>
      </c>
      <c r="B2" s="215"/>
      <c r="C2" s="222"/>
      <c r="D2" s="44"/>
      <c r="E2" s="44"/>
      <c r="F2" s="44"/>
      <c r="G2" s="44"/>
      <c r="H2" s="44"/>
      <c r="I2" s="44"/>
      <c r="J2" s="44"/>
      <c r="K2" s="45" t="str">
        <f>+Stammdaten!D3</f>
        <v>Version 1.1 mit Musterwerten</v>
      </c>
    </row>
    <row r="3" spans="1:15" x14ac:dyDescent="0.35">
      <c r="A3" s="15" t="str">
        <f>+Stammdaten!B6</f>
        <v>Wohnheim Musterhausen</v>
      </c>
      <c r="B3" s="105"/>
      <c r="C3" s="226"/>
      <c r="D3" s="47" t="str">
        <f>+Stammdaten!B7</f>
        <v>Beispiel-Landkreis</v>
      </c>
      <c r="E3" s="226"/>
      <c r="F3" s="226"/>
      <c r="G3" s="226"/>
      <c r="H3" s="226"/>
      <c r="I3" s="226"/>
      <c r="J3" s="229" t="s">
        <v>80</v>
      </c>
      <c r="K3" s="48"/>
    </row>
    <row r="4" spans="1:15" ht="15.5" x14ac:dyDescent="0.35">
      <c r="A4" s="216"/>
      <c r="B4" s="217"/>
      <c r="C4" s="217"/>
      <c r="D4" s="217"/>
      <c r="E4" s="217"/>
      <c r="F4" s="217"/>
      <c r="G4" s="217"/>
      <c r="H4" s="217"/>
      <c r="I4" s="217"/>
      <c r="J4" s="217"/>
      <c r="K4" s="217"/>
      <c r="L4" s="178"/>
      <c r="M4" s="178"/>
      <c r="N4" s="178"/>
      <c r="O4" s="178"/>
    </row>
    <row r="5" spans="1:15" s="179" customFormat="1" ht="15.5" x14ac:dyDescent="0.35">
      <c r="A5" s="218" t="s">
        <v>340</v>
      </c>
      <c r="B5" s="219"/>
      <c r="C5" s="219"/>
      <c r="D5" s="219"/>
      <c r="E5" s="219"/>
      <c r="F5" s="219"/>
      <c r="G5" s="219"/>
      <c r="H5" s="219"/>
      <c r="I5" s="219"/>
      <c r="J5" s="219"/>
      <c r="K5" s="230" t="s">
        <v>330</v>
      </c>
      <c r="L5" s="178"/>
      <c r="M5" s="178"/>
      <c r="N5" s="178"/>
      <c r="O5" s="178"/>
    </row>
    <row r="6" spans="1:15" s="179" customFormat="1" ht="15.5" x14ac:dyDescent="0.35">
      <c r="A6" s="220" t="s">
        <v>331</v>
      </c>
      <c r="B6" s="221"/>
      <c r="C6" s="180">
        <v>0.96499999999999997</v>
      </c>
      <c r="D6" s="221"/>
      <c r="E6" s="221"/>
      <c r="F6" s="221"/>
      <c r="G6" s="221"/>
      <c r="H6" s="44"/>
      <c r="I6" s="221"/>
      <c r="J6" s="44"/>
      <c r="K6" s="231">
        <f>1/C6-1</f>
        <v>3.62694300518136E-2</v>
      </c>
      <c r="L6" s="178"/>
      <c r="M6" s="178"/>
      <c r="N6" s="178"/>
      <c r="O6" s="178"/>
    </row>
    <row r="7" spans="1:15" s="179" customFormat="1" ht="15.5" x14ac:dyDescent="0.35">
      <c r="A7" s="220" t="s">
        <v>332</v>
      </c>
      <c r="B7" s="221"/>
      <c r="C7" s="180">
        <v>0.02</v>
      </c>
      <c r="D7" s="221"/>
      <c r="E7" s="221"/>
      <c r="F7" s="221"/>
      <c r="G7" s="221"/>
      <c r="H7" s="44"/>
      <c r="I7" s="221"/>
      <c r="J7" s="221"/>
      <c r="K7" s="231">
        <f>C7</f>
        <v>0.02</v>
      </c>
      <c r="L7" s="178"/>
      <c r="M7" s="178"/>
      <c r="N7" s="178"/>
      <c r="O7" s="178"/>
    </row>
    <row r="8" spans="1:15" s="179" customFormat="1" ht="15.5" x14ac:dyDescent="0.35">
      <c r="A8" s="220" t="s">
        <v>333</v>
      </c>
      <c r="B8" s="223" t="s">
        <v>335</v>
      </c>
      <c r="C8" s="180">
        <v>0.02</v>
      </c>
      <c r="D8" s="227"/>
      <c r="E8" s="227"/>
      <c r="F8" s="223" t="s">
        <v>419</v>
      </c>
      <c r="G8" s="181">
        <v>2019</v>
      </c>
      <c r="H8" s="228" t="s">
        <v>334</v>
      </c>
      <c r="I8" s="181">
        <v>2022</v>
      </c>
      <c r="J8" s="44"/>
      <c r="K8" s="231">
        <f>+POWER((1+C8),(I8-G8))-1</f>
        <v>6.1207999999999929E-2</v>
      </c>
      <c r="L8" s="178"/>
      <c r="M8" s="178"/>
      <c r="N8" s="178"/>
      <c r="O8" s="178"/>
    </row>
    <row r="9" spans="1:15" s="179" customFormat="1" ht="15.5" x14ac:dyDescent="0.35">
      <c r="A9" s="220" t="s">
        <v>337</v>
      </c>
      <c r="B9" s="223"/>
      <c r="C9" s="180">
        <v>0.04</v>
      </c>
      <c r="D9" s="228"/>
      <c r="E9" s="228"/>
      <c r="F9" s="228"/>
      <c r="G9" s="221"/>
      <c r="H9" s="221"/>
      <c r="I9" s="221"/>
      <c r="J9" s="44"/>
      <c r="K9" s="231">
        <f>C9</f>
        <v>0.04</v>
      </c>
      <c r="M9" s="178"/>
      <c r="N9" s="178"/>
      <c r="O9" s="178"/>
    </row>
    <row r="10" spans="1:15" s="179" customFormat="1" ht="15.5" x14ac:dyDescent="0.35">
      <c r="A10" s="224"/>
      <c r="B10" s="225"/>
      <c r="C10" s="225"/>
      <c r="D10" s="225"/>
      <c r="E10" s="225"/>
      <c r="F10" s="225"/>
      <c r="G10" s="225"/>
      <c r="H10" s="225"/>
      <c r="I10" s="225"/>
      <c r="J10" s="225"/>
      <c r="K10" s="232"/>
      <c r="L10" s="178"/>
      <c r="M10" s="178"/>
      <c r="N10" s="178"/>
      <c r="O10" s="178"/>
    </row>
    <row r="11" spans="1:15" s="179" customFormat="1" ht="15.5" x14ac:dyDescent="0.35">
      <c r="A11" s="233" t="s">
        <v>336</v>
      </c>
      <c r="B11" s="225"/>
      <c r="C11" s="225"/>
      <c r="D11" s="225"/>
      <c r="E11" s="225"/>
      <c r="F11" s="225"/>
      <c r="G11" s="225"/>
      <c r="H11" s="225"/>
      <c r="I11" s="225"/>
      <c r="J11" s="225"/>
      <c r="K11" s="234">
        <f>100%*(1+K6)*(1+K7)*(1+K8)*(1+K9)</f>
        <v>1.1665590118134717</v>
      </c>
      <c r="L11" s="178"/>
      <c r="M11" s="178"/>
      <c r="N11" s="178"/>
      <c r="O11" s="178"/>
    </row>
    <row r="12" spans="1:15" ht="16" thickBot="1" x14ac:dyDescent="0.4">
      <c r="A12" s="182"/>
      <c r="B12" s="183"/>
      <c r="C12" s="183"/>
      <c r="D12" s="183"/>
      <c r="E12" s="183"/>
      <c r="F12" s="183"/>
      <c r="G12" s="183"/>
      <c r="H12" s="183"/>
      <c r="I12" s="183"/>
      <c r="J12" s="183"/>
      <c r="K12" s="183"/>
      <c r="L12" s="178"/>
      <c r="M12" s="178"/>
      <c r="N12" s="178"/>
      <c r="O12" s="178"/>
    </row>
    <row r="13" spans="1:15" ht="19" thickBot="1" x14ac:dyDescent="0.4">
      <c r="A13" s="365" t="s">
        <v>88</v>
      </c>
      <c r="B13" s="366"/>
      <c r="C13" s="366"/>
      <c r="D13" s="366"/>
      <c r="E13" s="366"/>
      <c r="F13" s="366"/>
      <c r="G13" s="366"/>
      <c r="H13" s="366"/>
      <c r="I13" s="366"/>
      <c r="J13" s="367"/>
      <c r="K13" s="368"/>
      <c r="L13" s="367"/>
      <c r="M13" s="368"/>
      <c r="N13" s="385"/>
      <c r="O13" s="385"/>
    </row>
    <row r="14" spans="1:15" ht="59.25" customHeight="1" x14ac:dyDescent="0.35">
      <c r="A14" s="235" t="s">
        <v>85</v>
      </c>
      <c r="B14" s="236"/>
      <c r="C14" s="237" t="s">
        <v>86</v>
      </c>
      <c r="D14" s="238" t="s">
        <v>121</v>
      </c>
      <c r="E14" s="239" t="s">
        <v>465</v>
      </c>
      <c r="F14" s="240" t="s">
        <v>370</v>
      </c>
      <c r="G14" s="237" t="s">
        <v>354</v>
      </c>
      <c r="H14" s="241" t="s">
        <v>466</v>
      </c>
      <c r="I14" s="241" t="s">
        <v>355</v>
      </c>
      <c r="J14" s="242" t="s">
        <v>314</v>
      </c>
      <c r="K14" s="242" t="s">
        <v>123</v>
      </c>
      <c r="L14" s="238" t="s">
        <v>531</v>
      </c>
      <c r="M14" s="239" t="s">
        <v>529</v>
      </c>
      <c r="N14" s="386"/>
      <c r="O14" s="387"/>
    </row>
    <row r="15" spans="1:15" x14ac:dyDescent="0.35">
      <c r="A15" s="243"/>
      <c r="B15" s="244"/>
      <c r="C15" s="245" t="s">
        <v>339</v>
      </c>
      <c r="D15" s="246"/>
      <c r="E15" s="247" t="s">
        <v>73</v>
      </c>
      <c r="F15" s="248"/>
      <c r="G15" s="245" t="s">
        <v>369</v>
      </c>
      <c r="H15" s="245"/>
      <c r="I15" s="249"/>
      <c r="J15" s="250" t="s">
        <v>338</v>
      </c>
      <c r="K15" s="250" t="s">
        <v>338</v>
      </c>
      <c r="L15" s="246"/>
      <c r="M15" s="383" t="s">
        <v>530</v>
      </c>
      <c r="N15" s="387"/>
      <c r="O15" s="387"/>
    </row>
    <row r="16" spans="1:15" x14ac:dyDescent="0.35">
      <c r="A16" s="243"/>
      <c r="B16" s="244"/>
      <c r="C16" s="251">
        <f>+G8</f>
        <v>2019</v>
      </c>
      <c r="D16" s="246"/>
      <c r="E16" s="247"/>
      <c r="F16" s="248"/>
      <c r="G16" s="245"/>
      <c r="H16" s="245"/>
      <c r="I16" s="249"/>
      <c r="J16" s="252">
        <f>+K11</f>
        <v>1.1665590118134717</v>
      </c>
      <c r="K16" s="253">
        <f>+J16</f>
        <v>1.1665590118134717</v>
      </c>
      <c r="L16" s="246"/>
      <c r="M16" s="383"/>
      <c r="N16" s="387"/>
      <c r="O16" s="387"/>
    </row>
    <row r="17" spans="1:16" x14ac:dyDescent="0.35">
      <c r="A17" s="254"/>
      <c r="B17" s="255"/>
      <c r="C17" s="256"/>
      <c r="D17" s="257" t="s">
        <v>122</v>
      </c>
      <c r="E17" s="258"/>
      <c r="F17" s="259" t="s">
        <v>358</v>
      </c>
      <c r="G17" s="256" t="s">
        <v>122</v>
      </c>
      <c r="H17" s="256" t="s">
        <v>358</v>
      </c>
      <c r="I17" s="260"/>
      <c r="J17" s="261" t="s">
        <v>124</v>
      </c>
      <c r="K17" s="261" t="s">
        <v>124</v>
      </c>
      <c r="L17" s="256" t="s">
        <v>122</v>
      </c>
      <c r="M17" s="384" t="s">
        <v>122</v>
      </c>
      <c r="N17" s="388"/>
      <c r="O17" s="387"/>
    </row>
    <row r="18" spans="1:16" x14ac:dyDescent="0.35">
      <c r="A18" s="262" t="s">
        <v>351</v>
      </c>
      <c r="B18" s="263"/>
      <c r="C18" s="264" t="s">
        <v>90</v>
      </c>
      <c r="D18" s="264" t="s">
        <v>89</v>
      </c>
      <c r="E18" s="265" t="s">
        <v>356</v>
      </c>
      <c r="F18" s="266" t="s">
        <v>357</v>
      </c>
      <c r="G18" s="264" t="s">
        <v>353</v>
      </c>
      <c r="H18" s="264" t="s">
        <v>352</v>
      </c>
      <c r="I18" s="265" t="s">
        <v>91</v>
      </c>
      <c r="J18" s="267" t="s">
        <v>117</v>
      </c>
      <c r="K18" s="376" t="s">
        <v>118</v>
      </c>
      <c r="L18" s="374" t="s">
        <v>527</v>
      </c>
      <c r="M18" s="373" t="s">
        <v>526</v>
      </c>
      <c r="N18" s="391" t="s">
        <v>532</v>
      </c>
      <c r="O18" s="391" t="s">
        <v>533</v>
      </c>
      <c r="P18" s="93"/>
    </row>
    <row r="19" spans="1:16" x14ac:dyDescent="0.35">
      <c r="A19" s="268"/>
      <c r="B19" s="269" t="s">
        <v>341</v>
      </c>
      <c r="C19" s="270"/>
      <c r="D19" s="270"/>
      <c r="E19" s="270"/>
      <c r="F19" s="271"/>
      <c r="G19" s="270"/>
      <c r="H19" s="270"/>
      <c r="I19" s="270"/>
      <c r="J19" s="272"/>
      <c r="K19" s="272"/>
      <c r="L19" s="483" t="str">
        <f>IF(COUNTIF($N$22:$N$205,"Zuordnung zur Kostengruppe fehlt!")&gt;0,"Es fehlt mindestens eine Zuordnung zu einer Kostengruppe! Bitte Spalte L prüfen!","")</f>
        <v/>
      </c>
      <c r="M19" s="480" t="str">
        <f>IF(COUNTIF($O$22:$O$205,"Zuordnung zum Kostenbereich fehlt!")&gt;0,"Es fehlt mindestens eine Zuordnung zu einem Kostenbereich! Bitte Spalte M prüfen!","")</f>
        <v/>
      </c>
      <c r="N19" s="391"/>
      <c r="O19" s="392"/>
      <c r="P19" s="93"/>
    </row>
    <row r="20" spans="1:16" ht="14.5" customHeight="1" x14ac:dyDescent="0.35">
      <c r="A20" s="273"/>
      <c r="B20" s="269" t="s">
        <v>316</v>
      </c>
      <c r="C20" s="270"/>
      <c r="D20" s="270"/>
      <c r="E20" s="270"/>
      <c r="F20" s="271"/>
      <c r="G20" s="270"/>
      <c r="H20" s="270"/>
      <c r="I20" s="270"/>
      <c r="J20" s="274"/>
      <c r="K20" s="274"/>
      <c r="L20" s="484"/>
      <c r="M20" s="481"/>
      <c r="N20" s="391"/>
      <c r="O20" s="392"/>
      <c r="P20" s="93"/>
    </row>
    <row r="21" spans="1:16" x14ac:dyDescent="0.35">
      <c r="A21" s="275"/>
      <c r="B21" s="276" t="s">
        <v>125</v>
      </c>
      <c r="C21" s="277"/>
      <c r="D21" s="277"/>
      <c r="E21" s="270"/>
      <c r="F21" s="271"/>
      <c r="G21" s="277"/>
      <c r="H21" s="277"/>
      <c r="I21" s="277"/>
      <c r="J21" s="278"/>
      <c r="K21" s="278"/>
      <c r="L21" s="485"/>
      <c r="M21" s="482"/>
      <c r="N21" s="391"/>
      <c r="O21" s="392"/>
      <c r="P21" s="93"/>
    </row>
    <row r="22" spans="1:16" ht="15" customHeight="1" x14ac:dyDescent="0.35">
      <c r="A22" s="184"/>
      <c r="B22" s="185" t="s">
        <v>428</v>
      </c>
      <c r="C22" s="186">
        <v>24950</v>
      </c>
      <c r="D22" s="187" t="s">
        <v>350</v>
      </c>
      <c r="E22" s="188"/>
      <c r="F22" s="279" t="str">
        <f>+IF(D22="Regelbedarf anteilig",C22*E22,IF(D22="Regelbedarf",C22,""))</f>
        <v/>
      </c>
      <c r="G22" s="189"/>
      <c r="H22" s="281" t="str">
        <f>IF(AND(D22="Regelbedarf",G22="ja"),Stammdaten!$B$8,IF(AND(D22="Regelbedarf anteilig",G22="ja"),Stammdaten!$B$8,""))</f>
        <v/>
      </c>
      <c r="I22" s="190"/>
      <c r="J22" s="283" t="str">
        <f>IF(G22="ja",ROUND((F22/H22/12*$J$16),2),"")</f>
        <v/>
      </c>
      <c r="K22" s="284" t="str">
        <f>IF(G22="nein",ROUND((F22/I22/12*$K$16),2),"")</f>
        <v/>
      </c>
      <c r="L22" s="389" t="s">
        <v>351</v>
      </c>
      <c r="M22" s="390" t="s">
        <v>491</v>
      </c>
      <c r="N22" s="391" t="str">
        <f>IF(AND(C22&lt;&gt;0,L22=""),"Zuordnung zur Kostengruppe fehlt!","")</f>
        <v/>
      </c>
      <c r="O22" s="391" t="str">
        <f>IF(AND(C22&lt;&gt;0,M22=""),"Zuordnung zum Kostenbereich fehlt!","")</f>
        <v/>
      </c>
    </row>
    <row r="23" spans="1:16" s="191" customFormat="1" ht="15" customHeight="1" x14ac:dyDescent="0.35">
      <c r="A23" s="184"/>
      <c r="B23" s="185" t="s">
        <v>318</v>
      </c>
      <c r="C23" s="186">
        <v>10100</v>
      </c>
      <c r="D23" s="187" t="s">
        <v>350</v>
      </c>
      <c r="E23" s="188"/>
      <c r="F23" s="279" t="str">
        <f>+IF(D23="Regelbedarf anteilig",C23*E23,IF(D23="Regelbedarf",C23,""))</f>
        <v/>
      </c>
      <c r="G23" s="189"/>
      <c r="H23" s="281" t="str">
        <f>IF(AND(D23="Regelbedarf",G23="ja"),Stammdaten!$B$8,IF(AND(D23="Regelbedarf anteilig",G23="ja"),Stammdaten!$B$8,""))</f>
        <v/>
      </c>
      <c r="I23" s="190"/>
      <c r="J23" s="283" t="str">
        <f>IF(G23="ja",ROUND((F23/H23/12*$J$16),2),"")</f>
        <v/>
      </c>
      <c r="K23" s="284" t="str">
        <f>IF(G23="nein",ROUND((F23/I23/12*$K$16),2),"")</f>
        <v/>
      </c>
      <c r="L23" s="389" t="s">
        <v>351</v>
      </c>
      <c r="M23" s="390" t="s">
        <v>491</v>
      </c>
      <c r="N23" s="391" t="str">
        <f t="shared" ref="N23:N25" si="0">IF(AND(C23&lt;&gt;0,L23=""),"Zuordnung zur Kostengruppe fehlt!","")</f>
        <v/>
      </c>
      <c r="O23" s="391" t="str">
        <f t="shared" ref="O23:O25" si="1">IF(AND(C23&lt;&gt;0,M23=""),"Zuordnung zum Kostenbereich fehlt!","")</f>
        <v/>
      </c>
    </row>
    <row r="24" spans="1:16" x14ac:dyDescent="0.35">
      <c r="A24" s="184"/>
      <c r="B24" s="185" t="s">
        <v>317</v>
      </c>
      <c r="C24" s="186">
        <v>491750</v>
      </c>
      <c r="D24" s="187" t="s">
        <v>72</v>
      </c>
      <c r="E24" s="188"/>
      <c r="F24" s="279" t="str">
        <f>+IF(D24="Regelbedarf anteilig",C24*E24,IF(D24="Regelbedarf",C24,""))</f>
        <v/>
      </c>
      <c r="G24" s="189"/>
      <c r="H24" s="281" t="str">
        <f>IF(AND(D24="Regelbedarf",G24="ja"),Stammdaten!$B$8,IF(AND(D24="Regelbedarf anteilig",G24="ja"),Stammdaten!$B$8,""))</f>
        <v/>
      </c>
      <c r="I24" s="190"/>
      <c r="J24" s="283" t="str">
        <f>IF(G24="ja",ROUND((F24/H24/12*$J$16),2),"")</f>
        <v/>
      </c>
      <c r="K24" s="284" t="str">
        <f>IF(G24="nein",ROUND((F24/I24/12*$K$16),2),"")</f>
        <v/>
      </c>
      <c r="L24" s="389" t="s">
        <v>351</v>
      </c>
      <c r="M24" s="390" t="s">
        <v>491</v>
      </c>
      <c r="N24" s="391" t="str">
        <f t="shared" si="0"/>
        <v/>
      </c>
      <c r="O24" s="391" t="str">
        <f t="shared" si="1"/>
        <v/>
      </c>
    </row>
    <row r="25" spans="1:16" x14ac:dyDescent="0.35">
      <c r="A25" s="184"/>
      <c r="B25" s="185"/>
      <c r="C25" s="186"/>
      <c r="D25" s="187"/>
      <c r="E25" s="188"/>
      <c r="F25" s="279" t="str">
        <f>+IF(D25="Regelbedarf anteilig",C25*E25,IF(D25="Regelbedarf",C25,""))</f>
        <v/>
      </c>
      <c r="G25" s="189"/>
      <c r="H25" s="281" t="str">
        <f>IF(AND(D25="Regelbedarf",G25="ja"),Stammdaten!$B$8,IF(AND(D25="Regelbedarf anteilig",G25="ja"),Stammdaten!$B$8,""))</f>
        <v/>
      </c>
      <c r="I25" s="190"/>
      <c r="J25" s="283" t="str">
        <f>IF(G25="ja",ROUND((F25/H25/12*$J$16),2),"")</f>
        <v/>
      </c>
      <c r="K25" s="284" t="str">
        <f>IF(G25="nein",ROUND((F25/I25/12*$K$16),2),"")</f>
        <v/>
      </c>
      <c r="L25" s="389" t="s">
        <v>351</v>
      </c>
      <c r="M25" s="390" t="s">
        <v>491</v>
      </c>
      <c r="N25" s="391" t="str">
        <f t="shared" si="0"/>
        <v/>
      </c>
      <c r="O25" s="391" t="str">
        <f t="shared" si="1"/>
        <v/>
      </c>
    </row>
    <row r="26" spans="1:16" x14ac:dyDescent="0.35">
      <c r="A26" s="262" t="s">
        <v>345</v>
      </c>
      <c r="B26" s="286"/>
      <c r="C26" s="282" t="str">
        <f>+$C$18</f>
        <v>Kosten p.a. für alle</v>
      </c>
      <c r="D26" s="282" t="str">
        <f>+$D$18</f>
        <v>Kostenzuordnung</v>
      </c>
      <c r="E26" s="287" t="str">
        <f>+$E$18</f>
        <v>Anteil RB %</v>
      </c>
      <c r="F26" s="280" t="str">
        <f>+$F$18</f>
        <v>Anteil RB €</v>
      </c>
      <c r="G26" s="282" t="str">
        <f>+$G$18</f>
        <v>Aufteil. auf alle?</v>
      </c>
      <c r="H26" s="282" t="str">
        <f>+$H$18</f>
        <v>Verteilung auf alle</v>
      </c>
      <c r="I26" s="287" t="str">
        <f>+$I$18</f>
        <v>indiv. Teiler</v>
      </c>
      <c r="J26" s="285" t="str">
        <f>+$J$18</f>
        <v>Regelbed.fin. für alle:</v>
      </c>
      <c r="K26" s="285" t="str">
        <f>+$K$18</f>
        <v>zusätzlich individuell:</v>
      </c>
      <c r="L26" s="374" t="str">
        <f>+$L$18</f>
        <v>Kostengruppe:</v>
      </c>
      <c r="M26" s="373" t="str">
        <f>+$M$18</f>
        <v>Kostenbereich:</v>
      </c>
      <c r="N26" s="391"/>
      <c r="O26" s="392"/>
      <c r="P26" s="93"/>
    </row>
    <row r="27" spans="1:16" x14ac:dyDescent="0.35">
      <c r="A27" s="288" t="s">
        <v>410</v>
      </c>
      <c r="B27" s="289"/>
      <c r="C27" s="290"/>
      <c r="D27" s="291"/>
      <c r="E27" s="292"/>
      <c r="F27" s="279" t="str">
        <f t="shared" ref="F27:F36" si="2">+IF(D27="Regelbedarf anteilig",C27*E27,IF(D27="Regelbedarf",C27,""))</f>
        <v/>
      </c>
      <c r="G27" s="293"/>
      <c r="H27" s="281" t="str">
        <f>IF(AND(D27="Regelbedarf",G27="ja"),Stammdaten!$B$8,IF(AND(D27="Regelbedarf anteilig",G27="ja"),Stammdaten!$B$8,""))</f>
        <v/>
      </c>
      <c r="I27" s="294"/>
      <c r="J27" s="283" t="str">
        <f t="shared" ref="J27:J36" si="3">IF(G27="ja",ROUND((F27/H27/12*$J$16),2),"")</f>
        <v/>
      </c>
      <c r="K27" s="284" t="str">
        <f t="shared" ref="K27:K36" si="4">IF(G27="nein",ROUND((F27/I27/12*$K$16),2),"")</f>
        <v/>
      </c>
      <c r="L27" s="375"/>
      <c r="M27" s="377"/>
      <c r="N27" s="215"/>
      <c r="O27" s="215"/>
    </row>
    <row r="28" spans="1:16" ht="23.5" x14ac:dyDescent="0.35">
      <c r="A28" s="184"/>
      <c r="B28" s="194" t="s">
        <v>431</v>
      </c>
      <c r="C28" s="186"/>
      <c r="D28" s="187" t="s">
        <v>73</v>
      </c>
      <c r="E28" s="188"/>
      <c r="F28" s="279">
        <f t="shared" si="2"/>
        <v>0</v>
      </c>
      <c r="G28" s="189" t="s">
        <v>77</v>
      </c>
      <c r="H28" s="281">
        <f>IF(AND(D28="Regelbedarf",G28="ja"),Stammdaten!$B$8,IF(AND(D28="Regelbedarf anteilig",G28="ja"),Stammdaten!$B$8,""))</f>
        <v>30</v>
      </c>
      <c r="I28" s="190"/>
      <c r="J28" s="283">
        <f t="shared" si="3"/>
        <v>0</v>
      </c>
      <c r="K28" s="284" t="str">
        <f t="shared" si="4"/>
        <v/>
      </c>
      <c r="L28" s="389" t="s">
        <v>345</v>
      </c>
      <c r="M28" s="390" t="s">
        <v>491</v>
      </c>
      <c r="N28" s="391" t="str">
        <f t="shared" ref="N28:N33" si="5">IF(AND(C28&lt;&gt;0,L28=""),"Zuordnung zur Kostengruppe fehlt!","")</f>
        <v/>
      </c>
      <c r="O28" s="391" t="str">
        <f t="shared" ref="O28:O33" si="6">IF(AND(C28&lt;&gt;0,M28=""),"Zuordnung zum Kostenbereich fehlt!","")</f>
        <v/>
      </c>
    </row>
    <row r="29" spans="1:16" ht="23.5" x14ac:dyDescent="0.35">
      <c r="A29" s="184"/>
      <c r="B29" s="194" t="s">
        <v>346</v>
      </c>
      <c r="C29" s="186">
        <v>45400</v>
      </c>
      <c r="D29" s="187" t="s">
        <v>72</v>
      </c>
      <c r="E29" s="188"/>
      <c r="F29" s="279" t="str">
        <f t="shared" si="2"/>
        <v/>
      </c>
      <c r="G29" s="189"/>
      <c r="H29" s="281" t="str">
        <f>IF(AND(D29="Regelbedarf",G29="ja"),Stammdaten!$B$8,IF(AND(D29="Regelbedarf anteilig",G29="ja"),Stammdaten!$B$8,""))</f>
        <v/>
      </c>
      <c r="I29" s="190"/>
      <c r="J29" s="283" t="str">
        <f t="shared" si="3"/>
        <v/>
      </c>
      <c r="K29" s="284" t="str">
        <f t="shared" si="4"/>
        <v/>
      </c>
      <c r="L29" s="389" t="s">
        <v>503</v>
      </c>
      <c r="M29" s="390" t="s">
        <v>491</v>
      </c>
      <c r="N29" s="391" t="str">
        <f t="shared" si="5"/>
        <v/>
      </c>
      <c r="O29" s="391" t="str">
        <f t="shared" si="6"/>
        <v/>
      </c>
    </row>
    <row r="30" spans="1:16" x14ac:dyDescent="0.35">
      <c r="A30" s="184"/>
      <c r="B30" s="185" t="s">
        <v>374</v>
      </c>
      <c r="C30" s="186">
        <v>10085</v>
      </c>
      <c r="D30" s="187" t="s">
        <v>73</v>
      </c>
      <c r="E30" s="188"/>
      <c r="F30" s="279">
        <f t="shared" si="2"/>
        <v>10085</v>
      </c>
      <c r="G30" s="189" t="s">
        <v>77</v>
      </c>
      <c r="H30" s="281">
        <f>IF(AND(D30="Regelbedarf",G30="ja"),Stammdaten!$B$8,IF(AND(D30="Regelbedarf anteilig",G30="ja"),Stammdaten!$B$8,""))</f>
        <v>30</v>
      </c>
      <c r="I30" s="190"/>
      <c r="J30" s="283">
        <f t="shared" si="3"/>
        <v>32.68</v>
      </c>
      <c r="K30" s="284" t="str">
        <f t="shared" si="4"/>
        <v/>
      </c>
      <c r="L30" s="389" t="s">
        <v>345</v>
      </c>
      <c r="M30" s="390" t="s">
        <v>491</v>
      </c>
      <c r="N30" s="391" t="str">
        <f t="shared" si="5"/>
        <v/>
      </c>
      <c r="O30" s="391" t="str">
        <f t="shared" si="6"/>
        <v/>
      </c>
    </row>
    <row r="31" spans="1:16" ht="26" x14ac:dyDescent="0.35">
      <c r="A31" s="184"/>
      <c r="B31" s="195" t="s">
        <v>432</v>
      </c>
      <c r="C31" s="186">
        <v>789</v>
      </c>
      <c r="D31" s="187" t="s">
        <v>73</v>
      </c>
      <c r="E31" s="188"/>
      <c r="F31" s="279">
        <f t="shared" ref="F31" si="7">+IF(D31="Regelbedarf anteilig",C31*E31,IF(D31="Regelbedarf",C31,""))</f>
        <v>789</v>
      </c>
      <c r="G31" s="189" t="s">
        <v>78</v>
      </c>
      <c r="H31" s="281" t="str">
        <f>IF(AND(D31="Regelbedarf",G31="ja"),Stammdaten!$B$8,IF(AND(D31="Regelbedarf anteilig",G31="ja"),Stammdaten!$B$8,""))</f>
        <v/>
      </c>
      <c r="I31" s="190">
        <v>2</v>
      </c>
      <c r="J31" s="283" t="str">
        <f t="shared" ref="J31" si="8">IF(G31="ja",ROUND((F31/H31/12*$J$16),2),"")</f>
        <v/>
      </c>
      <c r="K31" s="284">
        <f t="shared" ref="K31" si="9">IF(G31="nein",ROUND((F31/I31/12*$K$16),2),"")</f>
        <v>38.35</v>
      </c>
      <c r="L31" s="389" t="s">
        <v>345</v>
      </c>
      <c r="M31" s="390" t="s">
        <v>491</v>
      </c>
      <c r="N31" s="391" t="str">
        <f t="shared" si="5"/>
        <v/>
      </c>
      <c r="O31" s="391" t="str">
        <f t="shared" si="6"/>
        <v/>
      </c>
    </row>
    <row r="32" spans="1:16" x14ac:dyDescent="0.35">
      <c r="A32" s="196"/>
      <c r="B32" s="194"/>
      <c r="C32" s="186"/>
      <c r="D32" s="187"/>
      <c r="E32" s="188"/>
      <c r="F32" s="279" t="str">
        <f t="shared" si="2"/>
        <v/>
      </c>
      <c r="G32" s="189"/>
      <c r="H32" s="281" t="str">
        <f>IF(AND(D32="Regelbedarf",G32="ja"),Stammdaten!$B$8,IF(AND(D32="Regelbedarf anteilig",G32="ja"),Stammdaten!$B$8,""))</f>
        <v/>
      </c>
      <c r="I32" s="190"/>
      <c r="J32" s="283" t="str">
        <f t="shared" si="3"/>
        <v/>
      </c>
      <c r="K32" s="284" t="str">
        <f t="shared" si="4"/>
        <v/>
      </c>
      <c r="L32" s="389" t="s">
        <v>345</v>
      </c>
      <c r="M32" s="390" t="s">
        <v>491</v>
      </c>
      <c r="N32" s="391" t="str">
        <f t="shared" si="5"/>
        <v/>
      </c>
      <c r="O32" s="391" t="str">
        <f t="shared" si="6"/>
        <v/>
      </c>
    </row>
    <row r="33" spans="1:22" x14ac:dyDescent="0.35">
      <c r="A33" s="196"/>
      <c r="B33" s="194"/>
      <c r="C33" s="186"/>
      <c r="D33" s="187"/>
      <c r="E33" s="188"/>
      <c r="F33" s="279" t="str">
        <f t="shared" si="2"/>
        <v/>
      </c>
      <c r="G33" s="189"/>
      <c r="H33" s="281" t="str">
        <f>IF(AND(D33="Regelbedarf",G33="ja"),Stammdaten!$B$8,IF(AND(D33="Regelbedarf anteilig",G33="ja"),Stammdaten!$B$8,""))</f>
        <v/>
      </c>
      <c r="I33" s="190"/>
      <c r="J33" s="283" t="str">
        <f t="shared" si="3"/>
        <v/>
      </c>
      <c r="K33" s="284" t="str">
        <f t="shared" si="4"/>
        <v/>
      </c>
      <c r="L33" s="389" t="s">
        <v>345</v>
      </c>
      <c r="M33" s="390" t="s">
        <v>491</v>
      </c>
      <c r="N33" s="391" t="str">
        <f t="shared" si="5"/>
        <v/>
      </c>
      <c r="O33" s="391" t="str">
        <f t="shared" si="6"/>
        <v/>
      </c>
    </row>
    <row r="34" spans="1:22" s="179" customFormat="1" ht="65.5" customHeight="1" x14ac:dyDescent="0.35">
      <c r="A34" s="474" t="s">
        <v>471</v>
      </c>
      <c r="B34" s="475"/>
      <c r="C34" s="475"/>
      <c r="D34" s="475"/>
      <c r="E34" s="475"/>
      <c r="F34" s="475"/>
      <c r="G34" s="475"/>
      <c r="H34" s="475"/>
      <c r="I34" s="475"/>
      <c r="J34" s="476"/>
      <c r="K34" s="477"/>
      <c r="L34" s="372"/>
      <c r="M34" s="382"/>
      <c r="N34" s="215"/>
      <c r="O34" s="215"/>
      <c r="P34" s="1"/>
      <c r="Q34" s="1"/>
      <c r="R34" s="1"/>
      <c r="S34" s="1"/>
      <c r="T34" s="1"/>
      <c r="U34" s="1"/>
      <c r="V34" s="1"/>
    </row>
    <row r="35" spans="1:22" x14ac:dyDescent="0.35">
      <c r="A35" s="184"/>
      <c r="B35" s="185"/>
      <c r="C35" s="186"/>
      <c r="D35" s="187"/>
      <c r="E35" s="188"/>
      <c r="F35" s="279" t="str">
        <f t="shared" si="2"/>
        <v/>
      </c>
      <c r="G35" s="189"/>
      <c r="H35" s="281" t="str">
        <f>IF(AND(D35="Regelbedarf",G35="ja"),Stammdaten!$B$8,IF(AND(D35="Regelbedarf anteilig",G35="ja"),Stammdaten!$B$8,""))</f>
        <v/>
      </c>
      <c r="I35" s="190"/>
      <c r="J35" s="283" t="str">
        <f t="shared" si="3"/>
        <v/>
      </c>
      <c r="K35" s="284" t="str">
        <f t="shared" si="4"/>
        <v/>
      </c>
      <c r="L35" s="389"/>
      <c r="M35" s="390"/>
      <c r="N35" s="391" t="str">
        <f t="shared" ref="N35:N36" si="10">IF(AND(C35&lt;&gt;0,L35=""),"Zuordnung zur Kostengruppe fehlt!","")</f>
        <v/>
      </c>
      <c r="O35" s="391" t="str">
        <f t="shared" ref="O35:O36" si="11">IF(AND(C35&lt;&gt;0,M35=""),"Zuordnung zum Kostenbereich fehlt!","")</f>
        <v/>
      </c>
    </row>
    <row r="36" spans="1:22" x14ac:dyDescent="0.35">
      <c r="A36" s="184"/>
      <c r="B36" s="185"/>
      <c r="C36" s="186"/>
      <c r="D36" s="187"/>
      <c r="E36" s="188"/>
      <c r="F36" s="279" t="str">
        <f t="shared" si="2"/>
        <v/>
      </c>
      <c r="G36" s="189"/>
      <c r="H36" s="281" t="str">
        <f>IF(AND(D36="Regelbedarf",G36="ja"),Stammdaten!$B$8,IF(AND(D36="Regelbedarf anteilig",G36="ja"),Stammdaten!$B$8,""))</f>
        <v/>
      </c>
      <c r="I36" s="190"/>
      <c r="J36" s="283" t="str">
        <f t="shared" si="3"/>
        <v/>
      </c>
      <c r="K36" s="284" t="str">
        <f t="shared" si="4"/>
        <v/>
      </c>
      <c r="L36" s="389"/>
      <c r="M36" s="390"/>
      <c r="N36" s="391" t="str">
        <f t="shared" si="10"/>
        <v/>
      </c>
      <c r="O36" s="391" t="str">
        <f t="shared" si="11"/>
        <v/>
      </c>
    </row>
    <row r="37" spans="1:22" ht="29.15" customHeight="1" x14ac:dyDescent="0.35">
      <c r="A37" s="478" t="s">
        <v>430</v>
      </c>
      <c r="B37" s="479"/>
      <c r="C37" s="282" t="str">
        <f>+$C$18</f>
        <v>Kosten p.a. für alle</v>
      </c>
      <c r="D37" s="282" t="str">
        <f>+$D$18</f>
        <v>Kostenzuordnung</v>
      </c>
      <c r="E37" s="287" t="str">
        <f>+$E$18</f>
        <v>Anteil RB %</v>
      </c>
      <c r="F37" s="280" t="str">
        <f>+$F$18</f>
        <v>Anteil RB €</v>
      </c>
      <c r="G37" s="282" t="str">
        <f>+$G$18</f>
        <v>Aufteil. auf alle?</v>
      </c>
      <c r="H37" s="282" t="str">
        <f>+$H$18</f>
        <v>Verteilung auf alle</v>
      </c>
      <c r="I37" s="287" t="str">
        <f>+$I$18</f>
        <v>indiv. Teiler</v>
      </c>
      <c r="J37" s="285" t="str">
        <f>+$J$18</f>
        <v>Regelbed.fin. für alle:</v>
      </c>
      <c r="K37" s="285" t="str">
        <f>+$K$18</f>
        <v>zusätzlich individuell:</v>
      </c>
      <c r="L37" s="374" t="str">
        <f>+$L$18</f>
        <v>Kostengruppe:</v>
      </c>
      <c r="M37" s="373" t="str">
        <f>+$M$18</f>
        <v>Kostenbereich:</v>
      </c>
      <c r="N37" s="215"/>
      <c r="O37" s="215"/>
    </row>
    <row r="38" spans="1:22" ht="21" x14ac:dyDescent="0.35">
      <c r="A38" s="184"/>
      <c r="B38" s="197" t="s">
        <v>472</v>
      </c>
      <c r="C38" s="186"/>
      <c r="D38" s="187" t="s">
        <v>72</v>
      </c>
      <c r="E38" s="188"/>
      <c r="F38" s="279" t="str">
        <f t="shared" ref="F38:F57" si="12">+IF(D38="Regelbedarf anteilig",C38*E38,IF(D38="Regelbedarf",C38,""))</f>
        <v/>
      </c>
      <c r="G38" s="189"/>
      <c r="H38" s="281" t="str">
        <f>IF(AND(D38="Regelbedarf",G38="ja"),Stammdaten!$B$8,IF(AND(D38="Regelbedarf anteilig",G38="ja"),Stammdaten!$B$8,""))</f>
        <v/>
      </c>
      <c r="I38" s="190"/>
      <c r="J38" s="283" t="str">
        <f t="shared" ref="J38:J57" si="13">IF(G38="ja",ROUND((F38/H38/12*$J$16),2),"")</f>
        <v/>
      </c>
      <c r="K38" s="284" t="str">
        <f t="shared" ref="K38:K57" si="14">IF(G38="nein",ROUND((F38/I38/12*$K$16),2),"")</f>
        <v/>
      </c>
      <c r="L38" s="389" t="s">
        <v>528</v>
      </c>
      <c r="M38" s="390" t="s">
        <v>491</v>
      </c>
      <c r="N38" s="391" t="str">
        <f t="shared" ref="N38:N57" si="15">IF(AND(C38&lt;&gt;0,L38=""),"Zuordnung zur Kostengruppe fehlt!","")</f>
        <v/>
      </c>
      <c r="O38" s="391" t="str">
        <f t="shared" ref="O38:O57" si="16">IF(AND(C38&lt;&gt;0,M38=""),"Zuordnung zum Kostenbereich fehlt!","")</f>
        <v/>
      </c>
    </row>
    <row r="39" spans="1:22" x14ac:dyDescent="0.35">
      <c r="A39" s="184"/>
      <c r="B39" s="185" t="s">
        <v>0</v>
      </c>
      <c r="C39" s="186">
        <v>200</v>
      </c>
      <c r="D39" s="187" t="s">
        <v>73</v>
      </c>
      <c r="E39" s="188"/>
      <c r="F39" s="279">
        <f t="shared" si="12"/>
        <v>200</v>
      </c>
      <c r="G39" s="189" t="s">
        <v>77</v>
      </c>
      <c r="H39" s="281">
        <f>IF(AND(D39="Regelbedarf",G39="ja"),Stammdaten!$B$8,IF(AND(D39="Regelbedarf anteilig",G39="ja"),Stammdaten!$B$8,""))</f>
        <v>30</v>
      </c>
      <c r="I39" s="190"/>
      <c r="J39" s="283">
        <f t="shared" si="13"/>
        <v>0.65</v>
      </c>
      <c r="K39" s="284" t="str">
        <f t="shared" si="14"/>
        <v/>
      </c>
      <c r="L39" s="389" t="s">
        <v>528</v>
      </c>
      <c r="M39" s="390" t="s">
        <v>491</v>
      </c>
      <c r="N39" s="391" t="str">
        <f t="shared" si="15"/>
        <v/>
      </c>
      <c r="O39" s="391" t="str">
        <f t="shared" si="16"/>
        <v/>
      </c>
    </row>
    <row r="40" spans="1:22" ht="21" x14ac:dyDescent="0.35">
      <c r="A40" s="184"/>
      <c r="B40" s="185" t="s">
        <v>1</v>
      </c>
      <c r="C40" s="186">
        <v>0</v>
      </c>
      <c r="D40" s="187" t="s">
        <v>72</v>
      </c>
      <c r="E40" s="188"/>
      <c r="F40" s="279" t="str">
        <f t="shared" si="12"/>
        <v/>
      </c>
      <c r="G40" s="189"/>
      <c r="H40" s="281" t="str">
        <f>IF(AND(D40="Regelbedarf",G40="ja"),Stammdaten!$B$8,IF(AND(D40="Regelbedarf anteilig",G40="ja"),Stammdaten!$B$8,""))</f>
        <v/>
      </c>
      <c r="I40" s="190"/>
      <c r="J40" s="283" t="str">
        <f t="shared" si="13"/>
        <v/>
      </c>
      <c r="K40" s="284" t="str">
        <f t="shared" si="14"/>
        <v/>
      </c>
      <c r="L40" s="389" t="s">
        <v>528</v>
      </c>
      <c r="M40" s="390" t="s">
        <v>491</v>
      </c>
      <c r="N40" s="391" t="str">
        <f t="shared" si="15"/>
        <v/>
      </c>
      <c r="O40" s="391" t="str">
        <f t="shared" si="16"/>
        <v/>
      </c>
    </row>
    <row r="41" spans="1:22" ht="21" x14ac:dyDescent="0.35">
      <c r="A41" s="184"/>
      <c r="B41" s="185" t="s">
        <v>433</v>
      </c>
      <c r="C41" s="186">
        <v>600</v>
      </c>
      <c r="D41" s="187" t="s">
        <v>349</v>
      </c>
      <c r="E41" s="188">
        <v>0.2</v>
      </c>
      <c r="F41" s="279">
        <f t="shared" si="12"/>
        <v>120</v>
      </c>
      <c r="G41" s="189" t="s">
        <v>77</v>
      </c>
      <c r="H41" s="281">
        <f>IF(AND(D41="Regelbedarf",G41="ja"),Stammdaten!$B$8,IF(AND(D41="Regelbedarf anteilig",G41="ja"),Stammdaten!$B$8,""))</f>
        <v>30</v>
      </c>
      <c r="I41" s="190"/>
      <c r="J41" s="283">
        <f t="shared" si="13"/>
        <v>0.39</v>
      </c>
      <c r="K41" s="284" t="str">
        <f t="shared" si="14"/>
        <v/>
      </c>
      <c r="L41" s="389" t="s">
        <v>528</v>
      </c>
      <c r="M41" s="390" t="s">
        <v>491</v>
      </c>
      <c r="N41" s="391" t="str">
        <f t="shared" si="15"/>
        <v/>
      </c>
      <c r="O41" s="391" t="str">
        <f t="shared" si="16"/>
        <v/>
      </c>
    </row>
    <row r="42" spans="1:22" x14ac:dyDescent="0.35">
      <c r="A42" s="184"/>
      <c r="B42" s="185" t="s">
        <v>2</v>
      </c>
      <c r="C42" s="186">
        <v>3300</v>
      </c>
      <c r="D42" s="187" t="s">
        <v>72</v>
      </c>
      <c r="E42" s="188"/>
      <c r="F42" s="279" t="str">
        <f t="shared" si="12"/>
        <v/>
      </c>
      <c r="G42" s="189"/>
      <c r="H42" s="281" t="str">
        <f>IF(AND(D42="Regelbedarf",G42="ja"),Stammdaten!$B$8,IF(AND(D42="Regelbedarf anteilig",G42="ja"),Stammdaten!$B$8,""))</f>
        <v/>
      </c>
      <c r="I42" s="190"/>
      <c r="J42" s="283" t="str">
        <f t="shared" si="13"/>
        <v/>
      </c>
      <c r="K42" s="284" t="str">
        <f t="shared" si="14"/>
        <v/>
      </c>
      <c r="L42" s="389" t="s">
        <v>528</v>
      </c>
      <c r="M42" s="390" t="s">
        <v>491</v>
      </c>
      <c r="N42" s="391" t="str">
        <f t="shared" si="15"/>
        <v/>
      </c>
      <c r="O42" s="391" t="str">
        <f t="shared" si="16"/>
        <v/>
      </c>
    </row>
    <row r="43" spans="1:22" x14ac:dyDescent="0.35">
      <c r="A43" s="184"/>
      <c r="B43" s="185" t="s">
        <v>360</v>
      </c>
      <c r="C43" s="186">
        <v>2600</v>
      </c>
      <c r="D43" s="198" t="s">
        <v>73</v>
      </c>
      <c r="E43" s="188"/>
      <c r="F43" s="279">
        <f t="shared" si="12"/>
        <v>2600</v>
      </c>
      <c r="G43" s="189" t="s">
        <v>77</v>
      </c>
      <c r="H43" s="281">
        <f>IF(AND(D43="Regelbedarf",G43="ja"),Stammdaten!$B$8,IF(AND(D43="Regelbedarf anteilig",G43="ja"),Stammdaten!$B$8,""))</f>
        <v>30</v>
      </c>
      <c r="I43" s="190"/>
      <c r="J43" s="283">
        <f t="shared" si="13"/>
        <v>8.43</v>
      </c>
      <c r="K43" s="284" t="str">
        <f t="shared" si="14"/>
        <v/>
      </c>
      <c r="L43" s="389" t="s">
        <v>528</v>
      </c>
      <c r="M43" s="390" t="s">
        <v>491</v>
      </c>
      <c r="N43" s="391" t="str">
        <f t="shared" si="15"/>
        <v/>
      </c>
      <c r="O43" s="391" t="str">
        <f t="shared" si="16"/>
        <v/>
      </c>
    </row>
    <row r="44" spans="1:22" x14ac:dyDescent="0.35">
      <c r="A44" s="184"/>
      <c r="B44" s="185" t="s">
        <v>3</v>
      </c>
      <c r="C44" s="186">
        <v>7000</v>
      </c>
      <c r="D44" s="198" t="s">
        <v>72</v>
      </c>
      <c r="E44" s="188"/>
      <c r="F44" s="279" t="str">
        <f t="shared" si="12"/>
        <v/>
      </c>
      <c r="G44" s="189"/>
      <c r="H44" s="281" t="str">
        <f>IF(AND(D44="Regelbedarf",G44="ja"),Stammdaten!$B$8,IF(AND(D44="Regelbedarf anteilig",G44="ja"),Stammdaten!$B$8,""))</f>
        <v/>
      </c>
      <c r="I44" s="190"/>
      <c r="J44" s="283" t="str">
        <f t="shared" si="13"/>
        <v/>
      </c>
      <c r="K44" s="284" t="str">
        <f t="shared" si="14"/>
        <v/>
      </c>
      <c r="L44" s="389" t="s">
        <v>528</v>
      </c>
      <c r="M44" s="390" t="s">
        <v>491</v>
      </c>
      <c r="N44" s="391" t="str">
        <f t="shared" si="15"/>
        <v/>
      </c>
      <c r="O44" s="391" t="str">
        <f t="shared" si="16"/>
        <v/>
      </c>
    </row>
    <row r="45" spans="1:22" x14ac:dyDescent="0.35">
      <c r="A45" s="184"/>
      <c r="B45" s="185" t="s">
        <v>4</v>
      </c>
      <c r="C45" s="186">
        <v>200</v>
      </c>
      <c r="D45" s="198" t="s">
        <v>72</v>
      </c>
      <c r="E45" s="188"/>
      <c r="F45" s="279" t="str">
        <f t="shared" si="12"/>
        <v/>
      </c>
      <c r="G45" s="189"/>
      <c r="H45" s="281" t="str">
        <f>IF(AND(D45="Regelbedarf",G45="ja"),Stammdaten!$B$8,IF(AND(D45="Regelbedarf anteilig",G45="ja"),Stammdaten!$B$8,""))</f>
        <v/>
      </c>
      <c r="I45" s="190"/>
      <c r="J45" s="283" t="str">
        <f t="shared" si="13"/>
        <v/>
      </c>
      <c r="K45" s="284" t="str">
        <f t="shared" si="14"/>
        <v/>
      </c>
      <c r="L45" s="389" t="s">
        <v>528</v>
      </c>
      <c r="M45" s="390" t="s">
        <v>491</v>
      </c>
      <c r="N45" s="391" t="str">
        <f t="shared" si="15"/>
        <v/>
      </c>
      <c r="O45" s="391" t="str">
        <f t="shared" si="16"/>
        <v/>
      </c>
    </row>
    <row r="46" spans="1:22" x14ac:dyDescent="0.35">
      <c r="A46" s="184"/>
      <c r="B46" s="185" t="s">
        <v>359</v>
      </c>
      <c r="C46" s="186">
        <v>3285</v>
      </c>
      <c r="D46" s="198" t="s">
        <v>73</v>
      </c>
      <c r="E46" s="188"/>
      <c r="F46" s="279">
        <f t="shared" si="12"/>
        <v>3285</v>
      </c>
      <c r="G46" s="189" t="s">
        <v>77</v>
      </c>
      <c r="H46" s="281">
        <f>IF(AND(D46="Regelbedarf",G46="ja"),Stammdaten!$B$8,IF(AND(D46="Regelbedarf anteilig",G46="ja"),Stammdaten!$B$8,""))</f>
        <v>30</v>
      </c>
      <c r="I46" s="190"/>
      <c r="J46" s="283">
        <f t="shared" si="13"/>
        <v>10.64</v>
      </c>
      <c r="K46" s="284" t="str">
        <f t="shared" si="14"/>
        <v/>
      </c>
      <c r="L46" s="389" t="s">
        <v>528</v>
      </c>
      <c r="M46" s="390" t="s">
        <v>491</v>
      </c>
      <c r="N46" s="391" t="str">
        <f t="shared" si="15"/>
        <v/>
      </c>
      <c r="O46" s="391" t="str">
        <f t="shared" si="16"/>
        <v/>
      </c>
    </row>
    <row r="47" spans="1:22" x14ac:dyDescent="0.35">
      <c r="A47" s="184"/>
      <c r="B47" s="185" t="s">
        <v>5</v>
      </c>
      <c r="C47" s="186">
        <v>995</v>
      </c>
      <c r="D47" s="187" t="s">
        <v>73</v>
      </c>
      <c r="E47" s="188"/>
      <c r="F47" s="279">
        <f t="shared" si="12"/>
        <v>995</v>
      </c>
      <c r="G47" s="189" t="s">
        <v>78</v>
      </c>
      <c r="H47" s="281" t="str">
        <f>IF(AND(D47="Regelbedarf",G47="ja"),Stammdaten!$B$8,IF(AND(D47="Regelbedarf anteilig",G47="ja"),Stammdaten!$B$8,""))</f>
        <v/>
      </c>
      <c r="I47" s="190">
        <v>4</v>
      </c>
      <c r="J47" s="283" t="str">
        <f t="shared" si="13"/>
        <v/>
      </c>
      <c r="K47" s="284">
        <f t="shared" si="14"/>
        <v>24.18</v>
      </c>
      <c r="L47" s="389" t="s">
        <v>528</v>
      </c>
      <c r="M47" s="390" t="s">
        <v>491</v>
      </c>
      <c r="N47" s="391" t="str">
        <f t="shared" si="15"/>
        <v/>
      </c>
      <c r="O47" s="391" t="str">
        <f t="shared" si="16"/>
        <v/>
      </c>
    </row>
    <row r="48" spans="1:22" x14ac:dyDescent="0.35">
      <c r="A48" s="184"/>
      <c r="B48" s="185" t="s">
        <v>6</v>
      </c>
      <c r="C48" s="186"/>
      <c r="D48" s="187" t="s">
        <v>72</v>
      </c>
      <c r="E48" s="188"/>
      <c r="F48" s="279" t="str">
        <f t="shared" si="12"/>
        <v/>
      </c>
      <c r="G48" s="189"/>
      <c r="H48" s="281" t="str">
        <f>IF(AND(D48="Regelbedarf",G48="ja"),Stammdaten!$B$8,IF(AND(D48="Regelbedarf anteilig",G48="ja"),Stammdaten!$B$8,""))</f>
        <v/>
      </c>
      <c r="I48" s="190"/>
      <c r="J48" s="283" t="str">
        <f t="shared" si="13"/>
        <v/>
      </c>
      <c r="K48" s="284" t="str">
        <f t="shared" si="14"/>
        <v/>
      </c>
      <c r="L48" s="389" t="s">
        <v>528</v>
      </c>
      <c r="M48" s="390" t="s">
        <v>491</v>
      </c>
      <c r="N48" s="391" t="str">
        <f t="shared" si="15"/>
        <v/>
      </c>
      <c r="O48" s="391" t="str">
        <f t="shared" si="16"/>
        <v/>
      </c>
    </row>
    <row r="49" spans="1:15" x14ac:dyDescent="0.35">
      <c r="A49" s="184"/>
      <c r="B49" s="185" t="s">
        <v>7</v>
      </c>
      <c r="C49" s="186"/>
      <c r="D49" s="187" t="s">
        <v>72</v>
      </c>
      <c r="E49" s="188"/>
      <c r="F49" s="279" t="str">
        <f t="shared" si="12"/>
        <v/>
      </c>
      <c r="G49" s="189"/>
      <c r="H49" s="281" t="str">
        <f>IF(AND(D49="Regelbedarf",G49="ja"),Stammdaten!$B$8,IF(AND(D49="Regelbedarf anteilig",G49="ja"),Stammdaten!$B$8,""))</f>
        <v/>
      </c>
      <c r="I49" s="190"/>
      <c r="J49" s="283" t="str">
        <f t="shared" si="13"/>
        <v/>
      </c>
      <c r="K49" s="284" t="str">
        <f t="shared" si="14"/>
        <v/>
      </c>
      <c r="L49" s="389" t="s">
        <v>528</v>
      </c>
      <c r="M49" s="390" t="s">
        <v>491</v>
      </c>
      <c r="N49" s="391" t="str">
        <f t="shared" si="15"/>
        <v/>
      </c>
      <c r="O49" s="391" t="str">
        <f t="shared" si="16"/>
        <v/>
      </c>
    </row>
    <row r="50" spans="1:15" ht="31.5" x14ac:dyDescent="0.35">
      <c r="A50" s="184"/>
      <c r="B50" s="185" t="s">
        <v>319</v>
      </c>
      <c r="C50" s="186"/>
      <c r="D50" s="187" t="s">
        <v>73</v>
      </c>
      <c r="E50" s="188"/>
      <c r="F50" s="279">
        <f t="shared" si="12"/>
        <v>0</v>
      </c>
      <c r="G50" s="189" t="s">
        <v>77</v>
      </c>
      <c r="H50" s="281">
        <f>IF(AND(D50="Regelbedarf",G50="ja"),Stammdaten!$B$8,IF(AND(D50="Regelbedarf anteilig",G50="ja"),Stammdaten!$B$8,""))</f>
        <v>30</v>
      </c>
      <c r="I50" s="190"/>
      <c r="J50" s="283">
        <f t="shared" si="13"/>
        <v>0</v>
      </c>
      <c r="K50" s="284" t="str">
        <f t="shared" si="14"/>
        <v/>
      </c>
      <c r="L50" s="389" t="s">
        <v>528</v>
      </c>
      <c r="M50" s="390" t="s">
        <v>491</v>
      </c>
      <c r="N50" s="391" t="str">
        <f t="shared" si="15"/>
        <v/>
      </c>
      <c r="O50" s="391" t="str">
        <f t="shared" si="16"/>
        <v/>
      </c>
    </row>
    <row r="51" spans="1:15" x14ac:dyDescent="0.35">
      <c r="A51" s="184"/>
      <c r="B51" s="185" t="s">
        <v>467</v>
      </c>
      <c r="C51" s="186"/>
      <c r="D51" s="187" t="s">
        <v>350</v>
      </c>
      <c r="E51" s="188"/>
      <c r="F51" s="279" t="str">
        <f t="shared" si="12"/>
        <v/>
      </c>
      <c r="G51" s="189"/>
      <c r="H51" s="281" t="str">
        <f>IF(AND(D51="Regelbedarf",G51="ja"),Stammdaten!$B$8,IF(AND(D51="Regelbedarf anteilig",G51="ja"),Stammdaten!$B$8,""))</f>
        <v/>
      </c>
      <c r="I51" s="190"/>
      <c r="J51" s="283" t="str">
        <f t="shared" si="13"/>
        <v/>
      </c>
      <c r="K51" s="284" t="str">
        <f t="shared" si="14"/>
        <v/>
      </c>
      <c r="L51" s="389" t="s">
        <v>528</v>
      </c>
      <c r="M51" s="390" t="s">
        <v>492</v>
      </c>
      <c r="N51" s="391" t="str">
        <f t="shared" si="15"/>
        <v/>
      </c>
      <c r="O51" s="391" t="str">
        <f t="shared" si="16"/>
        <v/>
      </c>
    </row>
    <row r="52" spans="1:15" ht="21" x14ac:dyDescent="0.35">
      <c r="A52" s="184"/>
      <c r="B52" s="185" t="s">
        <v>447</v>
      </c>
      <c r="C52" s="186">
        <v>1300</v>
      </c>
      <c r="D52" s="187" t="s">
        <v>75</v>
      </c>
      <c r="E52" s="188"/>
      <c r="F52" s="279" t="str">
        <f t="shared" si="12"/>
        <v/>
      </c>
      <c r="G52" s="189"/>
      <c r="H52" s="281" t="str">
        <f>IF(AND(D52="Regelbedarf",G52="ja"),Stammdaten!$B$8,IF(AND(D52="Regelbedarf anteilig",G52="ja"),Stammdaten!$B$8,""))</f>
        <v/>
      </c>
      <c r="I52" s="190"/>
      <c r="J52" s="283" t="str">
        <f t="shared" si="13"/>
        <v/>
      </c>
      <c r="K52" s="284" t="str">
        <f t="shared" si="14"/>
        <v/>
      </c>
      <c r="L52" s="389" t="s">
        <v>528</v>
      </c>
      <c r="M52" s="390" t="s">
        <v>491</v>
      </c>
      <c r="N52" s="391" t="str">
        <f t="shared" si="15"/>
        <v/>
      </c>
      <c r="O52" s="391" t="str">
        <f t="shared" si="16"/>
        <v/>
      </c>
    </row>
    <row r="53" spans="1:15" ht="83.15" customHeight="1" x14ac:dyDescent="0.35">
      <c r="A53" s="184"/>
      <c r="B53" s="197" t="s">
        <v>473</v>
      </c>
      <c r="C53" s="199">
        <v>250</v>
      </c>
      <c r="D53" s="198" t="s">
        <v>73</v>
      </c>
      <c r="E53" s="188"/>
      <c r="F53" s="279">
        <f t="shared" si="12"/>
        <v>250</v>
      </c>
      <c r="G53" s="189" t="s">
        <v>78</v>
      </c>
      <c r="H53" s="281" t="str">
        <f>IF(AND(D53="Regelbedarf",G53="ja"),Stammdaten!$B$8,IF(AND(D53="Regelbedarf anteilig",G53="ja"),Stammdaten!$B$8,""))</f>
        <v/>
      </c>
      <c r="I53" s="190">
        <v>2</v>
      </c>
      <c r="J53" s="283" t="str">
        <f t="shared" si="13"/>
        <v/>
      </c>
      <c r="K53" s="284">
        <f t="shared" si="14"/>
        <v>12.15</v>
      </c>
      <c r="L53" s="389" t="s">
        <v>528</v>
      </c>
      <c r="M53" s="390" t="s">
        <v>491</v>
      </c>
      <c r="N53" s="391" t="str">
        <f t="shared" si="15"/>
        <v/>
      </c>
      <c r="O53" s="391" t="str">
        <f t="shared" si="16"/>
        <v/>
      </c>
    </row>
    <row r="54" spans="1:15" x14ac:dyDescent="0.35">
      <c r="A54" s="184"/>
      <c r="B54" s="185" t="s">
        <v>8</v>
      </c>
      <c r="C54" s="186">
        <v>2100</v>
      </c>
      <c r="D54" s="187" t="s">
        <v>73</v>
      </c>
      <c r="E54" s="188"/>
      <c r="F54" s="279">
        <f t="shared" ref="F54" si="17">+IF(D54="Regelbedarf anteilig",C54*E54,IF(D54="Regelbedarf",C54,""))</f>
        <v>2100</v>
      </c>
      <c r="G54" s="189" t="s">
        <v>78</v>
      </c>
      <c r="H54" s="281" t="str">
        <f>IF(AND(D54="Regelbedarf",G54="ja"),Stammdaten!$B$8,IF(AND(D54="Regelbedarf anteilig",G54="ja"),Stammdaten!$B$8,""))</f>
        <v/>
      </c>
      <c r="I54" s="190">
        <v>1</v>
      </c>
      <c r="J54" s="283" t="str">
        <f t="shared" ref="J54" si="18">IF(G54="ja",ROUND((F54/H54/12*$J$16),2),"")</f>
        <v/>
      </c>
      <c r="K54" s="284">
        <f t="shared" ref="K54" si="19">IF(G54="nein",ROUND((F54/I54/12*$K$16),2),"")</f>
        <v>204.15</v>
      </c>
      <c r="L54" s="389" t="s">
        <v>528</v>
      </c>
      <c r="M54" s="390" t="s">
        <v>491</v>
      </c>
      <c r="N54" s="391" t="str">
        <f t="shared" si="15"/>
        <v/>
      </c>
      <c r="O54" s="391" t="str">
        <f t="shared" si="16"/>
        <v/>
      </c>
    </row>
    <row r="55" spans="1:15" x14ac:dyDescent="0.35">
      <c r="A55" s="184"/>
      <c r="B55" s="185"/>
      <c r="C55" s="186"/>
      <c r="D55" s="187"/>
      <c r="E55" s="188"/>
      <c r="F55" s="279" t="str">
        <f t="shared" si="12"/>
        <v/>
      </c>
      <c r="G55" s="189"/>
      <c r="H55" s="281" t="str">
        <f>IF(AND(D55="Regelbedarf",G55="ja"),Stammdaten!$B$8,IF(AND(D55="Regelbedarf anteilig",G55="ja"),Stammdaten!$B$8,""))</f>
        <v/>
      </c>
      <c r="I55" s="190"/>
      <c r="J55" s="283" t="str">
        <f t="shared" si="13"/>
        <v/>
      </c>
      <c r="K55" s="284" t="str">
        <f t="shared" si="14"/>
        <v/>
      </c>
      <c r="L55" s="389" t="s">
        <v>528</v>
      </c>
      <c r="M55" s="390" t="s">
        <v>491</v>
      </c>
      <c r="N55" s="391" t="str">
        <f t="shared" si="15"/>
        <v/>
      </c>
      <c r="O55" s="391" t="str">
        <f t="shared" si="16"/>
        <v/>
      </c>
    </row>
    <row r="56" spans="1:15" x14ac:dyDescent="0.35">
      <c r="A56" s="184"/>
      <c r="B56" s="185"/>
      <c r="C56" s="186"/>
      <c r="D56" s="187"/>
      <c r="E56" s="188"/>
      <c r="F56" s="279" t="str">
        <f t="shared" si="12"/>
        <v/>
      </c>
      <c r="G56" s="189"/>
      <c r="H56" s="281" t="str">
        <f>IF(AND(D56="Regelbedarf",G56="ja"),Stammdaten!$B$8,IF(AND(D56="Regelbedarf anteilig",G56="ja"),Stammdaten!$B$8,""))</f>
        <v/>
      </c>
      <c r="I56" s="190"/>
      <c r="J56" s="283" t="str">
        <f t="shared" si="13"/>
        <v/>
      </c>
      <c r="K56" s="284" t="str">
        <f t="shared" si="14"/>
        <v/>
      </c>
      <c r="L56" s="389" t="s">
        <v>528</v>
      </c>
      <c r="M56" s="390" t="s">
        <v>491</v>
      </c>
      <c r="N56" s="391" t="str">
        <f t="shared" si="15"/>
        <v/>
      </c>
      <c r="O56" s="391" t="str">
        <f t="shared" si="16"/>
        <v/>
      </c>
    </row>
    <row r="57" spans="1:15" x14ac:dyDescent="0.35">
      <c r="A57" s="184"/>
      <c r="B57" s="185"/>
      <c r="C57" s="186"/>
      <c r="D57" s="187"/>
      <c r="E57" s="188"/>
      <c r="F57" s="279" t="str">
        <f t="shared" si="12"/>
        <v/>
      </c>
      <c r="G57" s="189"/>
      <c r="H57" s="281" t="str">
        <f>IF(AND(D57="Regelbedarf",G57="ja"),Stammdaten!$B$8,IF(AND(D57="Regelbedarf anteilig",G57="ja"),Stammdaten!$B$8,""))</f>
        <v/>
      </c>
      <c r="I57" s="190"/>
      <c r="J57" s="283" t="str">
        <f t="shared" si="13"/>
        <v/>
      </c>
      <c r="K57" s="284" t="str">
        <f t="shared" si="14"/>
        <v/>
      </c>
      <c r="L57" s="389" t="s">
        <v>528</v>
      </c>
      <c r="M57" s="390" t="s">
        <v>491</v>
      </c>
      <c r="N57" s="391" t="str">
        <f t="shared" si="15"/>
        <v/>
      </c>
      <c r="O57" s="391" t="str">
        <f t="shared" si="16"/>
        <v/>
      </c>
    </row>
    <row r="58" spans="1:15" x14ac:dyDescent="0.35">
      <c r="A58" s="200" t="s">
        <v>99</v>
      </c>
      <c r="B58" s="201"/>
      <c r="C58" s="192" t="str">
        <f>+$C$18</f>
        <v>Kosten p.a. für alle</v>
      </c>
      <c r="D58" s="192" t="str">
        <f>+$D$18</f>
        <v>Kostenzuordnung</v>
      </c>
      <c r="E58" s="193" t="str">
        <f>+$E$18</f>
        <v>Anteil RB %</v>
      </c>
      <c r="F58" s="280" t="str">
        <f>+$F$18</f>
        <v>Anteil RB €</v>
      </c>
      <c r="G58" s="192" t="str">
        <f>+$G$18</f>
        <v>Aufteil. auf alle?</v>
      </c>
      <c r="H58" s="282" t="str">
        <f>+$H$18</f>
        <v>Verteilung auf alle</v>
      </c>
      <c r="I58" s="193" t="str">
        <f>+$I$18</f>
        <v>indiv. Teiler</v>
      </c>
      <c r="J58" s="285" t="str">
        <f>+$J$18</f>
        <v>Regelbed.fin. für alle:</v>
      </c>
      <c r="K58" s="285" t="str">
        <f>+$K$18</f>
        <v>zusätzlich individuell:</v>
      </c>
      <c r="L58" s="374" t="str">
        <f>+$L$18</f>
        <v>Kostengruppe:</v>
      </c>
      <c r="M58" s="373" t="str">
        <f>+$M$18</f>
        <v>Kostenbereich:</v>
      </c>
      <c r="N58" s="215"/>
      <c r="O58" s="215"/>
    </row>
    <row r="59" spans="1:15" x14ac:dyDescent="0.35">
      <c r="A59" s="184"/>
      <c r="B59" s="185" t="s">
        <v>9</v>
      </c>
      <c r="C59" s="186">
        <v>8150</v>
      </c>
      <c r="D59" s="187" t="s">
        <v>350</v>
      </c>
      <c r="E59" s="188"/>
      <c r="F59" s="279" t="str">
        <f t="shared" ref="F59:F65" si="20">+IF(D59="Regelbedarf anteilig",C59*E59,IF(D59="Regelbedarf",C59,""))</f>
        <v/>
      </c>
      <c r="G59" s="189"/>
      <c r="H59" s="281" t="str">
        <f>IF(AND(D59="Regelbedarf",G59="ja"),Stammdaten!$B$8,IF(AND(D59="Regelbedarf anteilig",G59="ja"),Stammdaten!$B$8,""))</f>
        <v/>
      </c>
      <c r="I59" s="190"/>
      <c r="J59" s="283" t="str">
        <f t="shared" ref="J59:J65" si="21">IF(G59="ja",ROUND((F59/H59/12*$J$16),2),"")</f>
        <v/>
      </c>
      <c r="K59" s="284" t="str">
        <f t="shared" ref="K59:K65" si="22">IF(G59="nein",ROUND((F59/I59/12*$K$16),2),"")</f>
        <v/>
      </c>
      <c r="L59" s="389" t="s">
        <v>99</v>
      </c>
      <c r="M59" s="390" t="s">
        <v>491</v>
      </c>
      <c r="N59" s="391" t="str">
        <f t="shared" ref="N59:N65" si="23">IF(AND(C59&lt;&gt;0,L59=""),"Zuordnung zur Kostengruppe fehlt!","")</f>
        <v/>
      </c>
      <c r="O59" s="391" t="str">
        <f t="shared" ref="O59:O65" si="24">IF(AND(C59&lt;&gt;0,M59=""),"Zuordnung zum Kostenbereich fehlt!","")</f>
        <v/>
      </c>
    </row>
    <row r="60" spans="1:15" x14ac:dyDescent="0.35">
      <c r="A60" s="184"/>
      <c r="B60" s="185" t="s">
        <v>10</v>
      </c>
      <c r="C60" s="186">
        <v>17950</v>
      </c>
      <c r="D60" s="187" t="s">
        <v>350</v>
      </c>
      <c r="E60" s="188"/>
      <c r="F60" s="279" t="str">
        <f t="shared" si="20"/>
        <v/>
      </c>
      <c r="G60" s="189"/>
      <c r="H60" s="281" t="str">
        <f>IF(AND(D60="Regelbedarf",G60="ja"),Stammdaten!$B$8,IF(AND(D60="Regelbedarf anteilig",G60="ja"),Stammdaten!$B$8,""))</f>
        <v/>
      </c>
      <c r="I60" s="190"/>
      <c r="J60" s="283" t="str">
        <f t="shared" si="21"/>
        <v/>
      </c>
      <c r="K60" s="284" t="str">
        <f t="shared" si="22"/>
        <v/>
      </c>
      <c r="L60" s="389" t="s">
        <v>99</v>
      </c>
      <c r="M60" s="390" t="s">
        <v>491</v>
      </c>
      <c r="N60" s="391" t="str">
        <f t="shared" si="23"/>
        <v/>
      </c>
      <c r="O60" s="391" t="str">
        <f t="shared" si="24"/>
        <v/>
      </c>
    </row>
    <row r="61" spans="1:15" x14ac:dyDescent="0.35">
      <c r="A61" s="184"/>
      <c r="B61" s="185" t="s">
        <v>11</v>
      </c>
      <c r="C61" s="186">
        <v>5100</v>
      </c>
      <c r="D61" s="187" t="s">
        <v>350</v>
      </c>
      <c r="E61" s="188"/>
      <c r="F61" s="279" t="str">
        <f t="shared" si="20"/>
        <v/>
      </c>
      <c r="G61" s="189"/>
      <c r="H61" s="281" t="str">
        <f>IF(AND(D61="Regelbedarf",G61="ja"),Stammdaten!$B$8,IF(AND(D61="Regelbedarf anteilig",G61="ja"),Stammdaten!$B$8,""))</f>
        <v/>
      </c>
      <c r="I61" s="190"/>
      <c r="J61" s="283" t="str">
        <f t="shared" si="21"/>
        <v/>
      </c>
      <c r="K61" s="284" t="str">
        <f t="shared" si="22"/>
        <v/>
      </c>
      <c r="L61" s="389" t="s">
        <v>99</v>
      </c>
      <c r="M61" s="390" t="s">
        <v>491</v>
      </c>
      <c r="N61" s="391" t="str">
        <f t="shared" si="23"/>
        <v/>
      </c>
      <c r="O61" s="391" t="str">
        <f t="shared" si="24"/>
        <v/>
      </c>
    </row>
    <row r="62" spans="1:15" ht="21" x14ac:dyDescent="0.35">
      <c r="A62" s="184"/>
      <c r="B62" s="197" t="s">
        <v>463</v>
      </c>
      <c r="C62" s="199">
        <v>1640</v>
      </c>
      <c r="D62" s="198" t="s">
        <v>72</v>
      </c>
      <c r="E62" s="188"/>
      <c r="F62" s="279" t="str">
        <f t="shared" si="20"/>
        <v/>
      </c>
      <c r="G62" s="189"/>
      <c r="H62" s="281" t="str">
        <f>IF(AND(D62="Regelbedarf",G62="ja"),Stammdaten!$B$8,IF(AND(D62="Regelbedarf anteilig",G62="ja"),Stammdaten!$B$8,""))</f>
        <v/>
      </c>
      <c r="I62" s="190"/>
      <c r="J62" s="283" t="str">
        <f t="shared" si="21"/>
        <v/>
      </c>
      <c r="K62" s="284" t="str">
        <f t="shared" si="22"/>
        <v/>
      </c>
      <c r="L62" s="389" t="s">
        <v>99</v>
      </c>
      <c r="M62" s="390" t="s">
        <v>491</v>
      </c>
      <c r="N62" s="391" t="str">
        <f t="shared" si="23"/>
        <v/>
      </c>
      <c r="O62" s="391" t="str">
        <f t="shared" si="24"/>
        <v/>
      </c>
    </row>
    <row r="63" spans="1:15" x14ac:dyDescent="0.35">
      <c r="A63" s="184"/>
      <c r="B63" s="185"/>
      <c r="C63" s="186"/>
      <c r="D63" s="187"/>
      <c r="E63" s="188"/>
      <c r="F63" s="279" t="str">
        <f t="shared" si="20"/>
        <v/>
      </c>
      <c r="G63" s="189"/>
      <c r="H63" s="281" t="str">
        <f>IF(AND(D63="Regelbedarf",G63="ja"),Stammdaten!$B$8,IF(AND(D63="Regelbedarf anteilig",G63="ja"),Stammdaten!$B$8,""))</f>
        <v/>
      </c>
      <c r="I63" s="190"/>
      <c r="J63" s="283" t="str">
        <f t="shared" si="21"/>
        <v/>
      </c>
      <c r="K63" s="284" t="str">
        <f t="shared" si="22"/>
        <v/>
      </c>
      <c r="L63" s="389" t="s">
        <v>99</v>
      </c>
      <c r="M63" s="390" t="s">
        <v>491</v>
      </c>
      <c r="N63" s="391" t="str">
        <f t="shared" si="23"/>
        <v/>
      </c>
      <c r="O63" s="391" t="str">
        <f t="shared" si="24"/>
        <v/>
      </c>
    </row>
    <row r="64" spans="1:15" x14ac:dyDescent="0.35">
      <c r="A64" s="184"/>
      <c r="B64" s="185"/>
      <c r="C64" s="186"/>
      <c r="D64" s="187"/>
      <c r="E64" s="188"/>
      <c r="F64" s="279" t="str">
        <f t="shared" si="20"/>
        <v/>
      </c>
      <c r="G64" s="189"/>
      <c r="H64" s="281" t="str">
        <f>IF(AND(D64="Regelbedarf",G64="ja"),Stammdaten!$B$8,IF(AND(D64="Regelbedarf anteilig",G64="ja"),Stammdaten!$B$8,""))</f>
        <v/>
      </c>
      <c r="I64" s="190"/>
      <c r="J64" s="283" t="str">
        <f t="shared" si="21"/>
        <v/>
      </c>
      <c r="K64" s="284" t="str">
        <f t="shared" si="22"/>
        <v/>
      </c>
      <c r="L64" s="389" t="s">
        <v>99</v>
      </c>
      <c r="M64" s="390" t="s">
        <v>491</v>
      </c>
      <c r="N64" s="391" t="str">
        <f t="shared" si="23"/>
        <v/>
      </c>
      <c r="O64" s="391" t="str">
        <f t="shared" si="24"/>
        <v/>
      </c>
    </row>
    <row r="65" spans="1:15" x14ac:dyDescent="0.35">
      <c r="A65" s="184"/>
      <c r="B65" s="185"/>
      <c r="C65" s="186"/>
      <c r="D65" s="187"/>
      <c r="E65" s="188"/>
      <c r="F65" s="279" t="str">
        <f t="shared" si="20"/>
        <v/>
      </c>
      <c r="G65" s="189"/>
      <c r="H65" s="281" t="str">
        <f>IF(AND(D65="Regelbedarf",G65="ja"),Stammdaten!$B$8,IF(AND(D65="Regelbedarf anteilig",G65="ja"),Stammdaten!$B$8,""))</f>
        <v/>
      </c>
      <c r="I65" s="190"/>
      <c r="J65" s="283" t="str">
        <f t="shared" si="21"/>
        <v/>
      </c>
      <c r="K65" s="284" t="str">
        <f t="shared" si="22"/>
        <v/>
      </c>
      <c r="L65" s="389" t="s">
        <v>99</v>
      </c>
      <c r="M65" s="390" t="s">
        <v>491</v>
      </c>
      <c r="N65" s="391" t="str">
        <f t="shared" si="23"/>
        <v/>
      </c>
      <c r="O65" s="391" t="str">
        <f t="shared" si="24"/>
        <v/>
      </c>
    </row>
    <row r="66" spans="1:15" x14ac:dyDescent="0.35">
      <c r="A66" s="200" t="s">
        <v>100</v>
      </c>
      <c r="B66" s="201"/>
      <c r="C66" s="192" t="str">
        <f>+$C$18</f>
        <v>Kosten p.a. für alle</v>
      </c>
      <c r="D66" s="192" t="str">
        <f>+$D$18</f>
        <v>Kostenzuordnung</v>
      </c>
      <c r="E66" s="193" t="str">
        <f>+$E$18</f>
        <v>Anteil RB %</v>
      </c>
      <c r="F66" s="280" t="str">
        <f>+$F$18</f>
        <v>Anteil RB €</v>
      </c>
      <c r="G66" s="192" t="str">
        <f>+$G$18</f>
        <v>Aufteil. auf alle?</v>
      </c>
      <c r="H66" s="282" t="str">
        <f>+$H$18</f>
        <v>Verteilung auf alle</v>
      </c>
      <c r="I66" s="193" t="str">
        <f>+$I$18</f>
        <v>indiv. Teiler</v>
      </c>
      <c r="J66" s="285" t="str">
        <f>+$J$18</f>
        <v>Regelbed.fin. für alle:</v>
      </c>
      <c r="K66" s="285" t="str">
        <f>+$K$18</f>
        <v>zusätzlich individuell:</v>
      </c>
      <c r="L66" s="374" t="str">
        <f>+$L$18</f>
        <v>Kostengruppe:</v>
      </c>
      <c r="M66" s="373" t="str">
        <f>+$M$18</f>
        <v>Kostenbereich:</v>
      </c>
      <c r="N66" s="215"/>
      <c r="O66" s="215"/>
    </row>
    <row r="67" spans="1:15" ht="52.5" x14ac:dyDescent="0.35">
      <c r="A67" s="184"/>
      <c r="B67" s="185" t="s">
        <v>468</v>
      </c>
      <c r="C67" s="186">
        <v>3500</v>
      </c>
      <c r="D67" s="187" t="s">
        <v>349</v>
      </c>
      <c r="E67" s="188">
        <v>0.2</v>
      </c>
      <c r="F67" s="279">
        <f t="shared" ref="F67:F81" si="25">+IF(D67="Regelbedarf anteilig",C67*E67,IF(D67="Regelbedarf",C67,""))</f>
        <v>700</v>
      </c>
      <c r="G67" s="189" t="s">
        <v>77</v>
      </c>
      <c r="H67" s="281">
        <f>IF(AND(D67="Regelbedarf",G67="ja"),Stammdaten!$B$8,IF(AND(D67="Regelbedarf anteilig",G67="ja"),Stammdaten!$B$8,""))</f>
        <v>30</v>
      </c>
      <c r="I67" s="190"/>
      <c r="J67" s="283">
        <f t="shared" ref="J67:J81" si="26">IF(G67="ja",ROUND((F67/H67/12*$J$16),2),"")</f>
        <v>2.27</v>
      </c>
      <c r="K67" s="284" t="str">
        <f t="shared" ref="K67:K81" si="27">IF(G67="nein",ROUND((F67/I67/12*$K$16),2),"")</f>
        <v/>
      </c>
      <c r="L67" s="389" t="s">
        <v>100</v>
      </c>
      <c r="M67" s="390" t="s">
        <v>491</v>
      </c>
      <c r="N67" s="391" t="str">
        <f t="shared" ref="N67:N81" si="28">IF(AND(C67&lt;&gt;0,L67=""),"Zuordnung zur Kostengruppe fehlt!","")</f>
        <v/>
      </c>
      <c r="O67" s="391" t="str">
        <f t="shared" ref="O67:O81" si="29">IF(AND(C67&lt;&gt;0,M67=""),"Zuordnung zum Kostenbereich fehlt!","")</f>
        <v/>
      </c>
    </row>
    <row r="68" spans="1:15" x14ac:dyDescent="0.35">
      <c r="A68" s="184"/>
      <c r="B68" s="185" t="s">
        <v>12</v>
      </c>
      <c r="C68" s="186">
        <v>500</v>
      </c>
      <c r="D68" s="187" t="s">
        <v>73</v>
      </c>
      <c r="E68" s="188"/>
      <c r="F68" s="279">
        <f t="shared" si="25"/>
        <v>500</v>
      </c>
      <c r="G68" s="189" t="s">
        <v>77</v>
      </c>
      <c r="H68" s="281">
        <f>IF(AND(D68="Regelbedarf",G68="ja"),Stammdaten!$B$8,IF(AND(D68="Regelbedarf anteilig",G68="ja"),Stammdaten!$B$8,""))</f>
        <v>30</v>
      </c>
      <c r="I68" s="190"/>
      <c r="J68" s="283">
        <f t="shared" si="26"/>
        <v>1.62</v>
      </c>
      <c r="K68" s="284" t="str">
        <f t="shared" si="27"/>
        <v/>
      </c>
      <c r="L68" s="389" t="s">
        <v>495</v>
      </c>
      <c r="M68" s="390" t="s">
        <v>491</v>
      </c>
      <c r="N68" s="391" t="str">
        <f t="shared" si="28"/>
        <v/>
      </c>
      <c r="O68" s="391" t="str">
        <f t="shared" si="29"/>
        <v/>
      </c>
    </row>
    <row r="69" spans="1:15" ht="23.25" customHeight="1" x14ac:dyDescent="0.35">
      <c r="A69" s="184"/>
      <c r="B69" s="185" t="s">
        <v>404</v>
      </c>
      <c r="C69" s="186">
        <v>3900</v>
      </c>
      <c r="D69" s="187" t="s">
        <v>349</v>
      </c>
      <c r="E69" s="188">
        <v>0.75</v>
      </c>
      <c r="F69" s="279">
        <f t="shared" si="25"/>
        <v>2925</v>
      </c>
      <c r="G69" s="189" t="s">
        <v>77</v>
      </c>
      <c r="H69" s="281">
        <f>IF(AND(D69="Regelbedarf",G69="ja"),Stammdaten!$B$8,IF(AND(D69="Regelbedarf anteilig",G69="ja"),Stammdaten!$B$8,""))</f>
        <v>30</v>
      </c>
      <c r="I69" s="190"/>
      <c r="J69" s="283">
        <f t="shared" si="26"/>
        <v>9.48</v>
      </c>
      <c r="K69" s="284" t="str">
        <f t="shared" si="27"/>
        <v/>
      </c>
      <c r="L69" s="389" t="s">
        <v>100</v>
      </c>
      <c r="M69" s="390" t="s">
        <v>491</v>
      </c>
      <c r="N69" s="391" t="str">
        <f t="shared" si="28"/>
        <v/>
      </c>
      <c r="O69" s="391" t="str">
        <f t="shared" si="29"/>
        <v/>
      </c>
    </row>
    <row r="70" spans="1:15" x14ac:dyDescent="0.35">
      <c r="A70" s="184"/>
      <c r="B70" s="185" t="s">
        <v>13</v>
      </c>
      <c r="C70" s="186">
        <v>500</v>
      </c>
      <c r="D70" s="187" t="s">
        <v>72</v>
      </c>
      <c r="E70" s="188"/>
      <c r="F70" s="279" t="str">
        <f t="shared" si="25"/>
        <v/>
      </c>
      <c r="G70" s="189"/>
      <c r="H70" s="281" t="str">
        <f>IF(AND(D70="Regelbedarf",G70="ja"),Stammdaten!$B$8,IF(AND(D70="Regelbedarf anteilig",G70="ja"),Stammdaten!$B$8,""))</f>
        <v/>
      </c>
      <c r="I70" s="190"/>
      <c r="J70" s="283" t="str">
        <f t="shared" si="26"/>
        <v/>
      </c>
      <c r="K70" s="284" t="str">
        <f t="shared" si="27"/>
        <v/>
      </c>
      <c r="L70" s="389" t="s">
        <v>100</v>
      </c>
      <c r="M70" s="390" t="s">
        <v>491</v>
      </c>
      <c r="N70" s="391" t="str">
        <f t="shared" si="28"/>
        <v/>
      </c>
      <c r="O70" s="391" t="str">
        <f t="shared" si="29"/>
        <v/>
      </c>
    </row>
    <row r="71" spans="1:15" x14ac:dyDescent="0.35">
      <c r="A71" s="184"/>
      <c r="B71" s="185" t="s">
        <v>14</v>
      </c>
      <c r="C71" s="186">
        <v>8150</v>
      </c>
      <c r="D71" s="187" t="s">
        <v>350</v>
      </c>
      <c r="E71" s="188"/>
      <c r="F71" s="279" t="str">
        <f t="shared" si="25"/>
        <v/>
      </c>
      <c r="G71" s="189"/>
      <c r="H71" s="281" t="str">
        <f>IF(AND(D71="Regelbedarf",G71="ja"),Stammdaten!$B$8,IF(AND(D71="Regelbedarf anteilig",G71="ja"),Stammdaten!$B$8,""))</f>
        <v/>
      </c>
      <c r="I71" s="190"/>
      <c r="J71" s="283" t="str">
        <f t="shared" si="26"/>
        <v/>
      </c>
      <c r="K71" s="284" t="str">
        <f t="shared" si="27"/>
        <v/>
      </c>
      <c r="L71" s="389" t="s">
        <v>506</v>
      </c>
      <c r="M71" s="390" t="s">
        <v>491</v>
      </c>
      <c r="N71" s="391" t="str">
        <f t="shared" si="28"/>
        <v/>
      </c>
      <c r="O71" s="391" t="str">
        <f t="shared" si="29"/>
        <v/>
      </c>
    </row>
    <row r="72" spans="1:15" x14ac:dyDescent="0.35">
      <c r="A72" s="184"/>
      <c r="B72" s="185" t="s">
        <v>15</v>
      </c>
      <c r="C72" s="186"/>
      <c r="D72" s="187" t="s">
        <v>75</v>
      </c>
      <c r="E72" s="188"/>
      <c r="F72" s="279" t="str">
        <f t="shared" si="25"/>
        <v/>
      </c>
      <c r="G72" s="189"/>
      <c r="H72" s="281" t="str">
        <f>IF(AND(D72="Regelbedarf",G72="ja"),Stammdaten!$B$8,IF(AND(D72="Regelbedarf anteilig",G72="ja"),Stammdaten!$B$8,""))</f>
        <v/>
      </c>
      <c r="I72" s="190"/>
      <c r="J72" s="283" t="str">
        <f t="shared" si="26"/>
        <v/>
      </c>
      <c r="K72" s="284" t="str">
        <f t="shared" si="27"/>
        <v/>
      </c>
      <c r="L72" s="389" t="s">
        <v>100</v>
      </c>
      <c r="M72" s="390" t="s">
        <v>491</v>
      </c>
      <c r="N72" s="391" t="str">
        <f t="shared" si="28"/>
        <v/>
      </c>
      <c r="O72" s="391" t="str">
        <f t="shared" si="29"/>
        <v/>
      </c>
    </row>
    <row r="73" spans="1:15" x14ac:dyDescent="0.35">
      <c r="A73" s="184"/>
      <c r="B73" s="185" t="s">
        <v>16</v>
      </c>
      <c r="C73" s="186"/>
      <c r="D73" s="187" t="s">
        <v>75</v>
      </c>
      <c r="E73" s="188"/>
      <c r="F73" s="279" t="str">
        <f t="shared" si="25"/>
        <v/>
      </c>
      <c r="G73" s="189"/>
      <c r="H73" s="281" t="str">
        <f>IF(AND(D73="Regelbedarf",G73="ja"),Stammdaten!$B$8,IF(AND(D73="Regelbedarf anteilig",G73="ja"),Stammdaten!$B$8,""))</f>
        <v/>
      </c>
      <c r="I73" s="190"/>
      <c r="J73" s="283" t="str">
        <f t="shared" si="26"/>
        <v/>
      </c>
      <c r="K73" s="284" t="str">
        <f t="shared" si="27"/>
        <v/>
      </c>
      <c r="L73" s="389" t="s">
        <v>100</v>
      </c>
      <c r="M73" s="390" t="s">
        <v>491</v>
      </c>
      <c r="N73" s="391" t="str">
        <f t="shared" si="28"/>
        <v/>
      </c>
      <c r="O73" s="391" t="str">
        <f t="shared" si="29"/>
        <v/>
      </c>
    </row>
    <row r="74" spans="1:15" x14ac:dyDescent="0.35">
      <c r="A74" s="184"/>
      <c r="B74" s="185" t="s">
        <v>17</v>
      </c>
      <c r="C74" s="186">
        <v>10250</v>
      </c>
      <c r="D74" s="198" t="s">
        <v>72</v>
      </c>
      <c r="E74" s="188"/>
      <c r="F74" s="279" t="str">
        <f t="shared" si="25"/>
        <v/>
      </c>
      <c r="G74" s="189"/>
      <c r="H74" s="281" t="str">
        <f>IF(AND(D74="Regelbedarf",G74="ja"),Stammdaten!$B$8,IF(AND(D74="Regelbedarf anteilig",G74="ja"),Stammdaten!$B$8,""))</f>
        <v/>
      </c>
      <c r="I74" s="190"/>
      <c r="J74" s="283" t="str">
        <f t="shared" si="26"/>
        <v/>
      </c>
      <c r="K74" s="284" t="str">
        <f t="shared" si="27"/>
        <v/>
      </c>
      <c r="L74" s="389" t="s">
        <v>505</v>
      </c>
      <c r="M74" s="390" t="s">
        <v>491</v>
      </c>
      <c r="N74" s="391" t="str">
        <f t="shared" si="28"/>
        <v/>
      </c>
      <c r="O74" s="391" t="str">
        <f t="shared" si="29"/>
        <v/>
      </c>
    </row>
    <row r="75" spans="1:15" x14ac:dyDescent="0.35">
      <c r="A75" s="184"/>
      <c r="B75" s="185" t="s">
        <v>18</v>
      </c>
      <c r="C75" s="186">
        <v>13100</v>
      </c>
      <c r="D75" s="187" t="s">
        <v>72</v>
      </c>
      <c r="E75" s="188"/>
      <c r="F75" s="279" t="str">
        <f t="shared" si="25"/>
        <v/>
      </c>
      <c r="G75" s="189"/>
      <c r="H75" s="281" t="str">
        <f>IF(AND(D75="Regelbedarf",G75="ja"),Stammdaten!$B$8,IF(AND(D75="Regelbedarf anteilig",G75="ja"),Stammdaten!$B$8,""))</f>
        <v/>
      </c>
      <c r="I75" s="190"/>
      <c r="J75" s="283" t="str">
        <f t="shared" si="26"/>
        <v/>
      </c>
      <c r="K75" s="284" t="str">
        <f t="shared" si="27"/>
        <v/>
      </c>
      <c r="L75" s="389" t="s">
        <v>504</v>
      </c>
      <c r="M75" s="390" t="s">
        <v>491</v>
      </c>
      <c r="N75" s="391" t="str">
        <f t="shared" si="28"/>
        <v/>
      </c>
      <c r="O75" s="391" t="str">
        <f t="shared" si="29"/>
        <v/>
      </c>
    </row>
    <row r="76" spans="1:15" x14ac:dyDescent="0.35">
      <c r="A76" s="184"/>
      <c r="B76" s="185" t="s">
        <v>434</v>
      </c>
      <c r="C76" s="186">
        <v>2500</v>
      </c>
      <c r="D76" s="187" t="s">
        <v>72</v>
      </c>
      <c r="E76" s="188"/>
      <c r="F76" s="279" t="str">
        <f t="shared" si="25"/>
        <v/>
      </c>
      <c r="G76" s="189"/>
      <c r="H76" s="281" t="str">
        <f>IF(AND(D76="Regelbedarf",G76="ja"),Stammdaten!$B$8,IF(AND(D76="Regelbedarf anteilig",G76="ja"),Stammdaten!$B$8,""))</f>
        <v/>
      </c>
      <c r="I76" s="190"/>
      <c r="J76" s="283" t="str">
        <f t="shared" si="26"/>
        <v/>
      </c>
      <c r="K76" s="284" t="str">
        <f t="shared" si="27"/>
        <v/>
      </c>
      <c r="L76" s="389" t="s">
        <v>506</v>
      </c>
      <c r="M76" s="390" t="s">
        <v>491</v>
      </c>
      <c r="N76" s="391" t="str">
        <f t="shared" si="28"/>
        <v/>
      </c>
      <c r="O76" s="391" t="str">
        <f t="shared" si="29"/>
        <v/>
      </c>
    </row>
    <row r="77" spans="1:15" x14ac:dyDescent="0.35">
      <c r="A77" s="184"/>
      <c r="B77" s="185" t="s">
        <v>435</v>
      </c>
      <c r="C77" s="186"/>
      <c r="D77" s="187" t="s">
        <v>72</v>
      </c>
      <c r="E77" s="188"/>
      <c r="F77" s="279" t="str">
        <f t="shared" si="25"/>
        <v/>
      </c>
      <c r="G77" s="189"/>
      <c r="H77" s="281" t="str">
        <f>IF(AND(D77="Regelbedarf",G77="ja"),Stammdaten!$B$8,IF(AND(D77="Regelbedarf anteilig",G77="ja"),Stammdaten!$B$8,""))</f>
        <v/>
      </c>
      <c r="I77" s="190"/>
      <c r="J77" s="283" t="str">
        <f t="shared" si="26"/>
        <v/>
      </c>
      <c r="K77" s="284" t="str">
        <f t="shared" si="27"/>
        <v/>
      </c>
      <c r="L77" s="389" t="s">
        <v>100</v>
      </c>
      <c r="M77" s="390" t="s">
        <v>491</v>
      </c>
      <c r="N77" s="391" t="str">
        <f t="shared" si="28"/>
        <v/>
      </c>
      <c r="O77" s="391" t="str">
        <f t="shared" si="29"/>
        <v/>
      </c>
    </row>
    <row r="78" spans="1:15" ht="25.5" customHeight="1" x14ac:dyDescent="0.35">
      <c r="A78" s="184"/>
      <c r="B78" s="202" t="s">
        <v>436</v>
      </c>
      <c r="C78" s="186">
        <v>500</v>
      </c>
      <c r="D78" s="187" t="s">
        <v>349</v>
      </c>
      <c r="E78" s="188">
        <v>0.9</v>
      </c>
      <c r="F78" s="279">
        <f t="shared" si="25"/>
        <v>450</v>
      </c>
      <c r="G78" s="189" t="s">
        <v>77</v>
      </c>
      <c r="H78" s="281">
        <f>IF(AND(D78="Regelbedarf",G78="ja"),Stammdaten!$B$8,IF(AND(D78="Regelbedarf anteilig",G78="ja"),Stammdaten!$B$8,""))</f>
        <v>30</v>
      </c>
      <c r="I78" s="190"/>
      <c r="J78" s="283">
        <f t="shared" si="26"/>
        <v>1.46</v>
      </c>
      <c r="K78" s="284" t="str">
        <f t="shared" si="27"/>
        <v/>
      </c>
      <c r="L78" s="389" t="s">
        <v>100</v>
      </c>
      <c r="M78" s="390" t="s">
        <v>491</v>
      </c>
      <c r="N78" s="391" t="str">
        <f t="shared" si="28"/>
        <v/>
      </c>
      <c r="O78" s="391" t="str">
        <f t="shared" si="29"/>
        <v/>
      </c>
    </row>
    <row r="79" spans="1:15" x14ac:dyDescent="0.35">
      <c r="A79" s="184"/>
      <c r="B79" s="185"/>
      <c r="C79" s="186"/>
      <c r="D79" s="187"/>
      <c r="E79" s="188"/>
      <c r="F79" s="279" t="str">
        <f t="shared" si="25"/>
        <v/>
      </c>
      <c r="G79" s="189"/>
      <c r="H79" s="281" t="str">
        <f>IF(AND(D79="Regelbedarf",G79="ja"),Stammdaten!$B$8,IF(AND(D79="Regelbedarf anteilig",G79="ja"),Stammdaten!$B$8,""))</f>
        <v/>
      </c>
      <c r="I79" s="190"/>
      <c r="J79" s="283" t="str">
        <f t="shared" si="26"/>
        <v/>
      </c>
      <c r="K79" s="284" t="str">
        <f t="shared" si="27"/>
        <v/>
      </c>
      <c r="L79" s="389" t="s">
        <v>100</v>
      </c>
      <c r="M79" s="390" t="s">
        <v>491</v>
      </c>
      <c r="N79" s="391" t="str">
        <f t="shared" si="28"/>
        <v/>
      </c>
      <c r="O79" s="391" t="str">
        <f t="shared" si="29"/>
        <v/>
      </c>
    </row>
    <row r="80" spans="1:15" x14ac:dyDescent="0.35">
      <c r="A80" s="184"/>
      <c r="B80" s="185"/>
      <c r="C80" s="186"/>
      <c r="D80" s="187"/>
      <c r="E80" s="188"/>
      <c r="F80" s="279" t="str">
        <f t="shared" si="25"/>
        <v/>
      </c>
      <c r="G80" s="189"/>
      <c r="H80" s="281" t="str">
        <f>IF(AND(D80="Regelbedarf",G80="ja"),Stammdaten!$B$8,IF(AND(D80="Regelbedarf anteilig",G80="ja"),Stammdaten!$B$8,""))</f>
        <v/>
      </c>
      <c r="I80" s="190"/>
      <c r="J80" s="283" t="str">
        <f t="shared" si="26"/>
        <v/>
      </c>
      <c r="K80" s="284" t="str">
        <f t="shared" si="27"/>
        <v/>
      </c>
      <c r="L80" s="389" t="s">
        <v>100</v>
      </c>
      <c r="M80" s="390" t="s">
        <v>491</v>
      </c>
      <c r="N80" s="391" t="str">
        <f t="shared" si="28"/>
        <v/>
      </c>
      <c r="O80" s="391" t="str">
        <f t="shared" si="29"/>
        <v/>
      </c>
    </row>
    <row r="81" spans="1:15" x14ac:dyDescent="0.35">
      <c r="A81" s="184"/>
      <c r="B81" s="185"/>
      <c r="C81" s="186"/>
      <c r="D81" s="187"/>
      <c r="E81" s="188"/>
      <c r="F81" s="279" t="str">
        <f t="shared" si="25"/>
        <v/>
      </c>
      <c r="G81" s="189"/>
      <c r="H81" s="281" t="str">
        <f>IF(AND(D81="Regelbedarf",G81="ja"),Stammdaten!$B$8,IF(AND(D81="Regelbedarf anteilig",G81="ja"),Stammdaten!$B$8,""))</f>
        <v/>
      </c>
      <c r="I81" s="190"/>
      <c r="J81" s="283" t="str">
        <f t="shared" si="26"/>
        <v/>
      </c>
      <c r="K81" s="284" t="str">
        <f t="shared" si="27"/>
        <v/>
      </c>
      <c r="L81" s="389" t="s">
        <v>100</v>
      </c>
      <c r="M81" s="390" t="s">
        <v>491</v>
      </c>
      <c r="N81" s="391" t="str">
        <f t="shared" si="28"/>
        <v/>
      </c>
      <c r="O81" s="391" t="str">
        <f t="shared" si="29"/>
        <v/>
      </c>
    </row>
    <row r="82" spans="1:15" x14ac:dyDescent="0.35">
      <c r="A82" s="309" t="s">
        <v>101</v>
      </c>
      <c r="B82" s="310"/>
      <c r="C82" s="282" t="str">
        <f>+$C$18</f>
        <v>Kosten p.a. für alle</v>
      </c>
      <c r="D82" s="282" t="str">
        <f>+$D$18</f>
        <v>Kostenzuordnung</v>
      </c>
      <c r="E82" s="287" t="str">
        <f>+$E$18</f>
        <v>Anteil RB %</v>
      </c>
      <c r="F82" s="280" t="str">
        <f>+$F$18</f>
        <v>Anteil RB €</v>
      </c>
      <c r="G82" s="282" t="str">
        <f>+$G$18</f>
        <v>Aufteil. auf alle?</v>
      </c>
      <c r="H82" s="282" t="str">
        <f>+$H$18</f>
        <v>Verteilung auf alle</v>
      </c>
      <c r="I82" s="287" t="str">
        <f>+$I$18</f>
        <v>indiv. Teiler</v>
      </c>
      <c r="J82" s="285" t="str">
        <f>+$J$18</f>
        <v>Regelbed.fin. für alle:</v>
      </c>
      <c r="K82" s="285" t="str">
        <f>+$K$18</f>
        <v>zusätzlich individuell:</v>
      </c>
      <c r="L82" s="374" t="str">
        <f>+$L$18</f>
        <v>Kostengruppe:</v>
      </c>
      <c r="M82" s="373" t="str">
        <f>+$M$18</f>
        <v>Kostenbereich:</v>
      </c>
      <c r="N82" s="393"/>
      <c r="O82" s="215"/>
    </row>
    <row r="83" spans="1:15" x14ac:dyDescent="0.35">
      <c r="A83" s="184"/>
      <c r="B83" s="185" t="s">
        <v>19</v>
      </c>
      <c r="C83" s="186">
        <v>9950</v>
      </c>
      <c r="D83" s="187" t="s">
        <v>72</v>
      </c>
      <c r="E83" s="188"/>
      <c r="F83" s="279" t="str">
        <f t="shared" ref="F83:F99" si="30">+IF(D83="Regelbedarf anteilig",C83*E83,IF(D83="Regelbedarf",C83,""))</f>
        <v/>
      </c>
      <c r="G83" s="189"/>
      <c r="H83" s="281" t="str">
        <f>IF(AND(D83="Regelbedarf",G83="ja"),Stammdaten!$B$8,IF(AND(D83="Regelbedarf anteilig",G83="ja"),Stammdaten!$B$8,""))</f>
        <v/>
      </c>
      <c r="I83" s="190"/>
      <c r="J83" s="283" t="str">
        <f t="shared" ref="J83:J99" si="31">IF(G83="ja",ROUND((F83/H83/12*$J$16),2),"")</f>
        <v/>
      </c>
      <c r="K83" s="284" t="str">
        <f t="shared" ref="K83:K99" si="32">IF(G83="nein",ROUND((F83/I83/12*$K$16),2),"")</f>
        <v/>
      </c>
      <c r="L83" s="389" t="s">
        <v>101</v>
      </c>
      <c r="M83" s="390" t="s">
        <v>491</v>
      </c>
      <c r="N83" s="391" t="str">
        <f t="shared" ref="N83:N99" si="33">IF(AND(C83&lt;&gt;0,L83=""),"Zuordnung zur Kostengruppe fehlt!","")</f>
        <v/>
      </c>
      <c r="O83" s="391" t="str">
        <f t="shared" ref="O83:O99" si="34">IF(AND(C83&lt;&gt;0,M83=""),"Zuordnung zum Kostenbereich fehlt!","")</f>
        <v/>
      </c>
    </row>
    <row r="84" spans="1:15" x14ac:dyDescent="0.35">
      <c r="A84" s="184"/>
      <c r="B84" s="185" t="s">
        <v>20</v>
      </c>
      <c r="C84" s="186">
        <v>450</v>
      </c>
      <c r="D84" s="187" t="s">
        <v>72</v>
      </c>
      <c r="E84" s="188"/>
      <c r="F84" s="279" t="str">
        <f t="shared" si="30"/>
        <v/>
      </c>
      <c r="G84" s="189"/>
      <c r="H84" s="281" t="str">
        <f>IF(AND(D84="Regelbedarf",G84="ja"),Stammdaten!$B$8,IF(AND(D84="Regelbedarf anteilig",G84="ja"),Stammdaten!$B$8,""))</f>
        <v/>
      </c>
      <c r="I84" s="190"/>
      <c r="J84" s="283" t="str">
        <f t="shared" si="31"/>
        <v/>
      </c>
      <c r="K84" s="284" t="str">
        <f t="shared" si="32"/>
        <v/>
      </c>
      <c r="L84" s="389" t="s">
        <v>101</v>
      </c>
      <c r="M84" s="390" t="s">
        <v>491</v>
      </c>
      <c r="N84" s="391" t="str">
        <f t="shared" si="33"/>
        <v/>
      </c>
      <c r="O84" s="391" t="str">
        <f t="shared" si="34"/>
        <v/>
      </c>
    </row>
    <row r="85" spans="1:15" x14ac:dyDescent="0.35">
      <c r="A85" s="184"/>
      <c r="B85" s="185" t="s">
        <v>21</v>
      </c>
      <c r="C85" s="186">
        <v>400</v>
      </c>
      <c r="D85" s="187" t="s">
        <v>72</v>
      </c>
      <c r="E85" s="188"/>
      <c r="F85" s="279" t="str">
        <f t="shared" si="30"/>
        <v/>
      </c>
      <c r="G85" s="189"/>
      <c r="H85" s="281" t="str">
        <f>IF(AND(D85="Regelbedarf",G85="ja"),Stammdaten!$B$8,IF(AND(D85="Regelbedarf anteilig",G85="ja"),Stammdaten!$B$8,""))</f>
        <v/>
      </c>
      <c r="I85" s="190"/>
      <c r="J85" s="283" t="str">
        <f t="shared" si="31"/>
        <v/>
      </c>
      <c r="K85" s="284" t="str">
        <f t="shared" si="32"/>
        <v/>
      </c>
      <c r="L85" s="389" t="s">
        <v>101</v>
      </c>
      <c r="M85" s="390" t="s">
        <v>491</v>
      </c>
      <c r="N85" s="391" t="str">
        <f t="shared" si="33"/>
        <v/>
      </c>
      <c r="O85" s="391" t="str">
        <f t="shared" si="34"/>
        <v/>
      </c>
    </row>
    <row r="86" spans="1:15" x14ac:dyDescent="0.35">
      <c r="A86" s="184"/>
      <c r="B86" s="185" t="s">
        <v>22</v>
      </c>
      <c r="C86" s="186"/>
      <c r="D86" s="187" t="s">
        <v>72</v>
      </c>
      <c r="E86" s="188"/>
      <c r="F86" s="279" t="str">
        <f t="shared" si="30"/>
        <v/>
      </c>
      <c r="G86" s="189"/>
      <c r="H86" s="281" t="str">
        <f>IF(AND(D86="Regelbedarf",G86="ja"),Stammdaten!$B$8,IF(AND(D86="Regelbedarf anteilig",G86="ja"),Stammdaten!$B$8,""))</f>
        <v/>
      </c>
      <c r="I86" s="190"/>
      <c r="J86" s="283" t="str">
        <f t="shared" si="31"/>
        <v/>
      </c>
      <c r="K86" s="284" t="str">
        <f t="shared" si="32"/>
        <v/>
      </c>
      <c r="L86" s="389" t="s">
        <v>101</v>
      </c>
      <c r="M86" s="390" t="s">
        <v>491</v>
      </c>
      <c r="N86" s="391" t="str">
        <f t="shared" si="33"/>
        <v/>
      </c>
      <c r="O86" s="391" t="str">
        <f t="shared" si="34"/>
        <v/>
      </c>
    </row>
    <row r="87" spans="1:15" x14ac:dyDescent="0.35">
      <c r="A87" s="184"/>
      <c r="B87" s="185" t="s">
        <v>23</v>
      </c>
      <c r="C87" s="186">
        <v>3250</v>
      </c>
      <c r="D87" s="187" t="s">
        <v>350</v>
      </c>
      <c r="E87" s="188"/>
      <c r="F87" s="279" t="str">
        <f t="shared" si="30"/>
        <v/>
      </c>
      <c r="G87" s="189"/>
      <c r="H87" s="281" t="str">
        <f>IF(AND(D87="Regelbedarf",G87="ja"),Stammdaten!$B$8,IF(AND(D87="Regelbedarf anteilig",G87="ja"),Stammdaten!$B$8,""))</f>
        <v/>
      </c>
      <c r="I87" s="190"/>
      <c r="J87" s="283" t="str">
        <f t="shared" si="31"/>
        <v/>
      </c>
      <c r="K87" s="284" t="str">
        <f t="shared" si="32"/>
        <v/>
      </c>
      <c r="L87" s="389" t="s">
        <v>101</v>
      </c>
      <c r="M87" s="390" t="s">
        <v>491</v>
      </c>
      <c r="N87" s="391" t="str">
        <f t="shared" si="33"/>
        <v/>
      </c>
      <c r="O87" s="391" t="str">
        <f t="shared" si="34"/>
        <v/>
      </c>
    </row>
    <row r="88" spans="1:15" x14ac:dyDescent="0.35">
      <c r="A88" s="184"/>
      <c r="B88" s="185" t="s">
        <v>24</v>
      </c>
      <c r="C88" s="186">
        <v>70</v>
      </c>
      <c r="D88" s="187" t="s">
        <v>350</v>
      </c>
      <c r="E88" s="188"/>
      <c r="F88" s="279" t="str">
        <f t="shared" si="30"/>
        <v/>
      </c>
      <c r="G88" s="189"/>
      <c r="H88" s="281" t="str">
        <f>IF(AND(D88="Regelbedarf",G88="ja"),Stammdaten!$B$8,IF(AND(D88="Regelbedarf anteilig",G88="ja"),Stammdaten!$B$8,""))</f>
        <v/>
      </c>
      <c r="I88" s="190"/>
      <c r="J88" s="283" t="str">
        <f t="shared" si="31"/>
        <v/>
      </c>
      <c r="K88" s="284" t="str">
        <f t="shared" si="32"/>
        <v/>
      </c>
      <c r="L88" s="389" t="s">
        <v>101</v>
      </c>
      <c r="M88" s="390" t="s">
        <v>491</v>
      </c>
      <c r="N88" s="391" t="str">
        <f t="shared" si="33"/>
        <v/>
      </c>
      <c r="O88" s="391" t="str">
        <f t="shared" si="34"/>
        <v/>
      </c>
    </row>
    <row r="89" spans="1:15" x14ac:dyDescent="0.35">
      <c r="A89" s="184"/>
      <c r="B89" s="185" t="s">
        <v>25</v>
      </c>
      <c r="C89" s="186">
        <v>1300</v>
      </c>
      <c r="D89" s="187" t="s">
        <v>72</v>
      </c>
      <c r="E89" s="188"/>
      <c r="F89" s="279" t="str">
        <f t="shared" si="30"/>
        <v/>
      </c>
      <c r="G89" s="189"/>
      <c r="H89" s="281" t="str">
        <f>IF(AND(D89="Regelbedarf",G89="ja"),Stammdaten!$B$8,IF(AND(D89="Regelbedarf anteilig",G89="ja"),Stammdaten!$B$8,""))</f>
        <v/>
      </c>
      <c r="I89" s="190"/>
      <c r="J89" s="283" t="str">
        <f t="shared" si="31"/>
        <v/>
      </c>
      <c r="K89" s="284" t="str">
        <f t="shared" si="32"/>
        <v/>
      </c>
      <c r="L89" s="389" t="s">
        <v>101</v>
      </c>
      <c r="M89" s="390" t="s">
        <v>491</v>
      </c>
      <c r="N89" s="391" t="str">
        <f t="shared" si="33"/>
        <v/>
      </c>
      <c r="O89" s="391" t="str">
        <f t="shared" si="34"/>
        <v/>
      </c>
    </row>
    <row r="90" spans="1:15" x14ac:dyDescent="0.35">
      <c r="A90" s="184"/>
      <c r="B90" s="185" t="s">
        <v>26</v>
      </c>
      <c r="C90" s="186">
        <v>8500</v>
      </c>
      <c r="D90" s="187" t="s">
        <v>72</v>
      </c>
      <c r="E90" s="188"/>
      <c r="F90" s="279" t="str">
        <f t="shared" si="30"/>
        <v/>
      </c>
      <c r="G90" s="189"/>
      <c r="H90" s="281" t="str">
        <f>IF(AND(D90="Regelbedarf",G90="ja"),Stammdaten!$B$8,IF(AND(D90="Regelbedarf anteilig",G90="ja"),Stammdaten!$B$8,""))</f>
        <v/>
      </c>
      <c r="I90" s="190"/>
      <c r="J90" s="283" t="str">
        <f t="shared" si="31"/>
        <v/>
      </c>
      <c r="K90" s="284" t="str">
        <f t="shared" si="32"/>
        <v/>
      </c>
      <c r="L90" s="389" t="s">
        <v>101</v>
      </c>
      <c r="M90" s="390" t="s">
        <v>491</v>
      </c>
      <c r="N90" s="391" t="str">
        <f t="shared" si="33"/>
        <v/>
      </c>
      <c r="O90" s="391" t="str">
        <f t="shared" si="34"/>
        <v/>
      </c>
    </row>
    <row r="91" spans="1:15" x14ac:dyDescent="0.35">
      <c r="A91" s="184"/>
      <c r="B91" s="185" t="s">
        <v>27</v>
      </c>
      <c r="C91" s="186"/>
      <c r="D91" s="187" t="s">
        <v>72</v>
      </c>
      <c r="E91" s="188"/>
      <c r="F91" s="279" t="str">
        <f t="shared" si="30"/>
        <v/>
      </c>
      <c r="G91" s="189"/>
      <c r="H91" s="281" t="str">
        <f>IF(AND(D91="Regelbedarf",G91="ja"),Stammdaten!$B$8,IF(AND(D91="Regelbedarf anteilig",G91="ja"),Stammdaten!$B$8,""))</f>
        <v/>
      </c>
      <c r="I91" s="190"/>
      <c r="J91" s="283" t="str">
        <f t="shared" si="31"/>
        <v/>
      </c>
      <c r="K91" s="284" t="str">
        <f t="shared" si="32"/>
        <v/>
      </c>
      <c r="L91" s="389" t="s">
        <v>101</v>
      </c>
      <c r="M91" s="390" t="s">
        <v>491</v>
      </c>
      <c r="N91" s="391" t="str">
        <f t="shared" si="33"/>
        <v/>
      </c>
      <c r="O91" s="391" t="str">
        <f t="shared" si="34"/>
        <v/>
      </c>
    </row>
    <row r="92" spans="1:15" ht="21" x14ac:dyDescent="0.35">
      <c r="A92" s="184"/>
      <c r="B92" s="185" t="s">
        <v>28</v>
      </c>
      <c r="C92" s="186"/>
      <c r="D92" s="187" t="s">
        <v>72</v>
      </c>
      <c r="E92" s="188"/>
      <c r="F92" s="279" t="str">
        <f t="shared" si="30"/>
        <v/>
      </c>
      <c r="G92" s="189"/>
      <c r="H92" s="281" t="str">
        <f>IF(AND(D92="Regelbedarf",G92="ja"),Stammdaten!$B$8,IF(AND(D92="Regelbedarf anteilig",G92="ja"),Stammdaten!$B$8,""))</f>
        <v/>
      </c>
      <c r="I92" s="190"/>
      <c r="J92" s="283" t="str">
        <f t="shared" si="31"/>
        <v/>
      </c>
      <c r="K92" s="284" t="str">
        <f t="shared" si="32"/>
        <v/>
      </c>
      <c r="L92" s="389" t="s">
        <v>101</v>
      </c>
      <c r="M92" s="390" t="s">
        <v>491</v>
      </c>
      <c r="N92" s="391" t="str">
        <f t="shared" si="33"/>
        <v/>
      </c>
      <c r="O92" s="391" t="str">
        <f t="shared" si="34"/>
        <v/>
      </c>
    </row>
    <row r="93" spans="1:15" x14ac:dyDescent="0.35">
      <c r="A93" s="184"/>
      <c r="B93" s="185" t="s">
        <v>29</v>
      </c>
      <c r="C93" s="186"/>
      <c r="D93" s="187" t="s">
        <v>72</v>
      </c>
      <c r="E93" s="188"/>
      <c r="F93" s="279" t="str">
        <f t="shared" si="30"/>
        <v/>
      </c>
      <c r="G93" s="189"/>
      <c r="H93" s="281" t="str">
        <f>IF(AND(D93="Regelbedarf",G93="ja"),Stammdaten!$B$8,IF(AND(D93="Regelbedarf anteilig",G93="ja"),Stammdaten!$B$8,""))</f>
        <v/>
      </c>
      <c r="I93" s="190"/>
      <c r="J93" s="283" t="str">
        <f t="shared" si="31"/>
        <v/>
      </c>
      <c r="K93" s="284" t="str">
        <f t="shared" si="32"/>
        <v/>
      </c>
      <c r="L93" s="389" t="s">
        <v>101</v>
      </c>
      <c r="M93" s="390" t="s">
        <v>491</v>
      </c>
      <c r="N93" s="391" t="str">
        <f t="shared" si="33"/>
        <v/>
      </c>
      <c r="O93" s="391" t="str">
        <f t="shared" si="34"/>
        <v/>
      </c>
    </row>
    <row r="94" spans="1:15" ht="21" x14ac:dyDescent="0.35">
      <c r="A94" s="184"/>
      <c r="B94" s="185" t="s">
        <v>30</v>
      </c>
      <c r="C94" s="186">
        <v>900</v>
      </c>
      <c r="D94" s="187" t="s">
        <v>72</v>
      </c>
      <c r="E94" s="188"/>
      <c r="F94" s="279" t="str">
        <f t="shared" si="30"/>
        <v/>
      </c>
      <c r="G94" s="189"/>
      <c r="H94" s="281" t="str">
        <f>IF(AND(D94="Regelbedarf",G94="ja"),Stammdaten!$B$8,IF(AND(D94="Regelbedarf anteilig",G94="ja"),Stammdaten!$B$8,""))</f>
        <v/>
      </c>
      <c r="I94" s="190"/>
      <c r="J94" s="283" t="str">
        <f t="shared" si="31"/>
        <v/>
      </c>
      <c r="K94" s="284" t="str">
        <f t="shared" si="32"/>
        <v/>
      </c>
      <c r="L94" s="389" t="s">
        <v>101</v>
      </c>
      <c r="M94" s="390" t="s">
        <v>491</v>
      </c>
      <c r="N94" s="391" t="str">
        <f t="shared" si="33"/>
        <v/>
      </c>
      <c r="O94" s="391" t="str">
        <f t="shared" si="34"/>
        <v/>
      </c>
    </row>
    <row r="95" spans="1:15" ht="21" x14ac:dyDescent="0.35">
      <c r="A95" s="184"/>
      <c r="B95" s="185" t="s">
        <v>31</v>
      </c>
      <c r="C95" s="186"/>
      <c r="D95" s="187" t="s">
        <v>72</v>
      </c>
      <c r="E95" s="188"/>
      <c r="F95" s="279" t="str">
        <f t="shared" si="30"/>
        <v/>
      </c>
      <c r="G95" s="189"/>
      <c r="H95" s="281" t="str">
        <f>IF(AND(D95="Regelbedarf",G95="ja"),Stammdaten!$B$8,IF(AND(D95="Regelbedarf anteilig",G95="ja"),Stammdaten!$B$8,""))</f>
        <v/>
      </c>
      <c r="I95" s="190"/>
      <c r="J95" s="283" t="str">
        <f t="shared" si="31"/>
        <v/>
      </c>
      <c r="K95" s="284" t="str">
        <f t="shared" si="32"/>
        <v/>
      </c>
      <c r="L95" s="389" t="s">
        <v>101</v>
      </c>
      <c r="M95" s="390" t="s">
        <v>491</v>
      </c>
      <c r="N95" s="391" t="str">
        <f t="shared" si="33"/>
        <v/>
      </c>
      <c r="O95" s="391" t="str">
        <f t="shared" si="34"/>
        <v/>
      </c>
    </row>
    <row r="96" spans="1:15" x14ac:dyDescent="0.35">
      <c r="A96" s="184"/>
      <c r="B96" s="185" t="s">
        <v>32</v>
      </c>
      <c r="C96" s="186"/>
      <c r="D96" s="187" t="s">
        <v>72</v>
      </c>
      <c r="E96" s="188"/>
      <c r="F96" s="279" t="str">
        <f t="shared" si="30"/>
        <v/>
      </c>
      <c r="G96" s="189"/>
      <c r="H96" s="281" t="str">
        <f>IF(AND(D96="Regelbedarf",G96="ja"),Stammdaten!$B$8,IF(AND(D96="Regelbedarf anteilig",G96="ja"),Stammdaten!$B$8,""))</f>
        <v/>
      </c>
      <c r="I96" s="190"/>
      <c r="J96" s="283" t="str">
        <f t="shared" si="31"/>
        <v/>
      </c>
      <c r="K96" s="284" t="str">
        <f t="shared" si="32"/>
        <v/>
      </c>
      <c r="L96" s="389" t="s">
        <v>101</v>
      </c>
      <c r="M96" s="390" t="s">
        <v>491</v>
      </c>
      <c r="N96" s="391" t="str">
        <f t="shared" si="33"/>
        <v/>
      </c>
      <c r="O96" s="391" t="str">
        <f t="shared" si="34"/>
        <v/>
      </c>
    </row>
    <row r="97" spans="1:15" x14ac:dyDescent="0.35">
      <c r="A97" s="184"/>
      <c r="B97" s="185"/>
      <c r="C97" s="186"/>
      <c r="D97" s="187"/>
      <c r="E97" s="188"/>
      <c r="F97" s="279" t="str">
        <f t="shared" si="30"/>
        <v/>
      </c>
      <c r="G97" s="189"/>
      <c r="H97" s="281" t="str">
        <f>IF(AND(D97="Regelbedarf",G97="ja"),Stammdaten!$B$8,IF(AND(D97="Regelbedarf anteilig",G97="ja"),Stammdaten!$B$8,""))</f>
        <v/>
      </c>
      <c r="I97" s="190"/>
      <c r="J97" s="283" t="str">
        <f t="shared" si="31"/>
        <v/>
      </c>
      <c r="K97" s="284" t="str">
        <f t="shared" si="32"/>
        <v/>
      </c>
      <c r="L97" s="389" t="s">
        <v>101</v>
      </c>
      <c r="M97" s="390" t="s">
        <v>491</v>
      </c>
      <c r="N97" s="391" t="str">
        <f t="shared" si="33"/>
        <v/>
      </c>
      <c r="O97" s="391" t="str">
        <f t="shared" si="34"/>
        <v/>
      </c>
    </row>
    <row r="98" spans="1:15" x14ac:dyDescent="0.35">
      <c r="A98" s="184"/>
      <c r="B98" s="185"/>
      <c r="C98" s="186"/>
      <c r="D98" s="187"/>
      <c r="E98" s="188"/>
      <c r="F98" s="279" t="str">
        <f t="shared" si="30"/>
        <v/>
      </c>
      <c r="G98" s="189"/>
      <c r="H98" s="281" t="str">
        <f>IF(AND(D98="Regelbedarf",G98="ja"),Stammdaten!$B$8,IF(AND(D98="Regelbedarf anteilig",G98="ja"),Stammdaten!$B$8,""))</f>
        <v/>
      </c>
      <c r="I98" s="190"/>
      <c r="J98" s="283" t="str">
        <f t="shared" si="31"/>
        <v/>
      </c>
      <c r="K98" s="284" t="str">
        <f t="shared" si="32"/>
        <v/>
      </c>
      <c r="L98" s="389" t="s">
        <v>101</v>
      </c>
      <c r="M98" s="390" t="s">
        <v>491</v>
      </c>
      <c r="N98" s="391" t="str">
        <f t="shared" si="33"/>
        <v/>
      </c>
      <c r="O98" s="391" t="str">
        <f t="shared" si="34"/>
        <v/>
      </c>
    </row>
    <row r="99" spans="1:15" x14ac:dyDescent="0.35">
      <c r="A99" s="184"/>
      <c r="B99" s="185"/>
      <c r="C99" s="186"/>
      <c r="D99" s="187"/>
      <c r="E99" s="188"/>
      <c r="F99" s="279" t="str">
        <f t="shared" si="30"/>
        <v/>
      </c>
      <c r="G99" s="189"/>
      <c r="H99" s="281" t="str">
        <f>IF(AND(D99="Regelbedarf",G99="ja"),Stammdaten!$B$8,IF(AND(D99="Regelbedarf anteilig",G99="ja"),Stammdaten!$B$8,""))</f>
        <v/>
      </c>
      <c r="I99" s="190"/>
      <c r="J99" s="283" t="str">
        <f t="shared" si="31"/>
        <v/>
      </c>
      <c r="K99" s="284" t="str">
        <f t="shared" si="32"/>
        <v/>
      </c>
      <c r="L99" s="389" t="s">
        <v>101</v>
      </c>
      <c r="M99" s="390" t="s">
        <v>491</v>
      </c>
      <c r="N99" s="391" t="str">
        <f t="shared" si="33"/>
        <v/>
      </c>
      <c r="O99" s="391" t="str">
        <f t="shared" si="34"/>
        <v/>
      </c>
    </row>
    <row r="100" spans="1:15" x14ac:dyDescent="0.35">
      <c r="A100" s="309" t="s">
        <v>102</v>
      </c>
      <c r="B100" s="310"/>
      <c r="C100" s="282" t="str">
        <f>+$C$18</f>
        <v>Kosten p.a. für alle</v>
      </c>
      <c r="D100" s="282" t="str">
        <f>+$D$18</f>
        <v>Kostenzuordnung</v>
      </c>
      <c r="E100" s="287" t="str">
        <f>+$E$18</f>
        <v>Anteil RB %</v>
      </c>
      <c r="F100" s="280" t="b">
        <f>C171=+$F$18</f>
        <v>0</v>
      </c>
      <c r="G100" s="282" t="str">
        <f>+$G$18</f>
        <v>Aufteil. auf alle?</v>
      </c>
      <c r="H100" s="282" t="str">
        <f>+$H$18</f>
        <v>Verteilung auf alle</v>
      </c>
      <c r="I100" s="287" t="str">
        <f>+$I$18</f>
        <v>indiv. Teiler</v>
      </c>
      <c r="J100" s="285" t="str">
        <f>+$J$18</f>
        <v>Regelbed.fin. für alle:</v>
      </c>
      <c r="K100" s="285" t="str">
        <f>+$K$18</f>
        <v>zusätzlich individuell:</v>
      </c>
      <c r="L100" s="374" t="str">
        <f>+$L$18</f>
        <v>Kostengruppe:</v>
      </c>
      <c r="M100" s="373" t="str">
        <f>+$M$18</f>
        <v>Kostenbereich:</v>
      </c>
      <c r="N100" s="215"/>
      <c r="O100" s="215"/>
    </row>
    <row r="101" spans="1:15" ht="31.5" x14ac:dyDescent="0.35">
      <c r="A101" s="184"/>
      <c r="B101" s="185" t="s">
        <v>365</v>
      </c>
      <c r="C101" s="186">
        <v>79350</v>
      </c>
      <c r="D101" s="187" t="s">
        <v>72</v>
      </c>
      <c r="E101" s="188"/>
      <c r="F101" s="279" t="str">
        <f t="shared" ref="F101:F104" si="35">+IF(D101="Regelbedarf anteilig",C101*E101,IF(D101="Regelbedarf",C101,""))</f>
        <v/>
      </c>
      <c r="G101" s="189"/>
      <c r="H101" s="281" t="str">
        <f>IF(AND(D101="Regelbedarf",G101="ja"),Stammdaten!$B$8,IF(AND(D101="Regelbedarf anteilig",G101="ja"),Stammdaten!$B$8,""))</f>
        <v/>
      </c>
      <c r="I101" s="190"/>
      <c r="J101" s="283" t="str">
        <f t="shared" ref="J101:J104" si="36">IF(G101="ja",ROUND((F101/H101/12*$J$16),2),"")</f>
        <v/>
      </c>
      <c r="K101" s="284" t="str">
        <f t="shared" ref="K101:K104" si="37">IF(G101="nein",ROUND((F101/I101/12*$K$16),2),"")</f>
        <v/>
      </c>
      <c r="L101" s="389" t="s">
        <v>102</v>
      </c>
      <c r="M101" s="390" t="s">
        <v>491</v>
      </c>
      <c r="N101" s="391" t="str">
        <f t="shared" ref="N101:N107" si="38">IF(AND(C101&lt;&gt;0,L101=""),"Zuordnung zur Kostengruppe fehlt!","")</f>
        <v/>
      </c>
      <c r="O101" s="391" t="str">
        <f t="shared" ref="O101:O107" si="39">IF(AND(C101&lt;&gt;0,M101=""),"Zuordnung zum Kostenbereich fehlt!","")</f>
        <v/>
      </c>
    </row>
    <row r="102" spans="1:15" ht="31.5" x14ac:dyDescent="0.35">
      <c r="A102" s="184"/>
      <c r="B102" s="185" t="s">
        <v>363</v>
      </c>
      <c r="C102" s="186"/>
      <c r="D102" s="187"/>
      <c r="E102" s="188"/>
      <c r="F102" s="279" t="str">
        <f t="shared" si="35"/>
        <v/>
      </c>
      <c r="G102" s="189"/>
      <c r="H102" s="281" t="str">
        <f>IF(AND(D102="Regelbedarf",G102="ja"),Stammdaten!$B$8,IF(AND(D102="Regelbedarf anteilig",G102="ja"),Stammdaten!$B$8,""))</f>
        <v/>
      </c>
      <c r="I102" s="190"/>
      <c r="J102" s="283" t="str">
        <f t="shared" si="36"/>
        <v/>
      </c>
      <c r="K102" s="284" t="str">
        <f t="shared" si="37"/>
        <v/>
      </c>
      <c r="L102" s="389" t="s">
        <v>497</v>
      </c>
      <c r="M102" s="390" t="s">
        <v>491</v>
      </c>
      <c r="N102" s="391" t="str">
        <f t="shared" si="38"/>
        <v/>
      </c>
      <c r="O102" s="391" t="str">
        <f t="shared" si="39"/>
        <v/>
      </c>
    </row>
    <row r="103" spans="1:15" ht="31.5" x14ac:dyDescent="0.35">
      <c r="A103" s="184"/>
      <c r="B103" s="185" t="s">
        <v>364</v>
      </c>
      <c r="C103" s="186"/>
      <c r="D103" s="187"/>
      <c r="E103" s="188"/>
      <c r="F103" s="279" t="str">
        <f t="shared" si="35"/>
        <v/>
      </c>
      <c r="G103" s="189"/>
      <c r="H103" s="281" t="str">
        <f>IF(AND(D103="Regelbedarf",G103="ja"),Stammdaten!$B$8,IF(AND(D103="Regelbedarf anteilig",G103="ja"),Stammdaten!$B$8,""))</f>
        <v/>
      </c>
      <c r="I103" s="190"/>
      <c r="J103" s="283" t="str">
        <f t="shared" si="36"/>
        <v/>
      </c>
      <c r="K103" s="284" t="str">
        <f t="shared" si="37"/>
        <v/>
      </c>
      <c r="L103" s="389" t="s">
        <v>102</v>
      </c>
      <c r="M103" s="390" t="s">
        <v>491</v>
      </c>
      <c r="N103" s="391" t="str">
        <f t="shared" si="38"/>
        <v/>
      </c>
      <c r="O103" s="391" t="str">
        <f t="shared" si="39"/>
        <v/>
      </c>
    </row>
    <row r="104" spans="1:15" ht="21" x14ac:dyDescent="0.35">
      <c r="A104" s="184"/>
      <c r="B104" s="197" t="s">
        <v>474</v>
      </c>
      <c r="C104" s="186"/>
      <c r="D104" s="187" t="s">
        <v>350</v>
      </c>
      <c r="E104" s="188"/>
      <c r="F104" s="279" t="str">
        <f t="shared" si="35"/>
        <v/>
      </c>
      <c r="G104" s="189"/>
      <c r="H104" s="281" t="str">
        <f>IF(AND(D104="Regelbedarf",G104="ja"),Stammdaten!$B$8,IF(AND(D104="Regelbedarf anteilig",G104="ja"),Stammdaten!$B$8,""))</f>
        <v/>
      </c>
      <c r="I104" s="190"/>
      <c r="J104" s="283" t="str">
        <f t="shared" si="36"/>
        <v/>
      </c>
      <c r="K104" s="284" t="str">
        <f t="shared" si="37"/>
        <v/>
      </c>
      <c r="L104" s="389" t="s">
        <v>102</v>
      </c>
      <c r="M104" s="390" t="s">
        <v>491</v>
      </c>
      <c r="N104" s="391" t="str">
        <f t="shared" si="38"/>
        <v/>
      </c>
      <c r="O104" s="391" t="str">
        <f t="shared" si="39"/>
        <v/>
      </c>
    </row>
    <row r="105" spans="1:15" x14ac:dyDescent="0.35">
      <c r="A105" s="184"/>
      <c r="B105" s="185"/>
      <c r="C105" s="186"/>
      <c r="D105" s="187"/>
      <c r="E105" s="188"/>
      <c r="F105" s="279"/>
      <c r="G105" s="189"/>
      <c r="H105" s="281"/>
      <c r="I105" s="190"/>
      <c r="J105" s="283"/>
      <c r="K105" s="284"/>
      <c r="L105" s="389" t="s">
        <v>102</v>
      </c>
      <c r="M105" s="390" t="s">
        <v>491</v>
      </c>
      <c r="N105" s="391" t="str">
        <f t="shared" si="38"/>
        <v/>
      </c>
      <c r="O105" s="391" t="str">
        <f t="shared" si="39"/>
        <v/>
      </c>
    </row>
    <row r="106" spans="1:15" x14ac:dyDescent="0.35">
      <c r="A106" s="184"/>
      <c r="B106" s="185"/>
      <c r="C106" s="186"/>
      <c r="D106" s="187"/>
      <c r="E106" s="188"/>
      <c r="F106" s="279"/>
      <c r="G106" s="189"/>
      <c r="H106" s="281"/>
      <c r="I106" s="190"/>
      <c r="J106" s="283"/>
      <c r="K106" s="284"/>
      <c r="L106" s="389" t="s">
        <v>102</v>
      </c>
      <c r="M106" s="390" t="s">
        <v>491</v>
      </c>
      <c r="N106" s="391" t="str">
        <f t="shared" si="38"/>
        <v/>
      </c>
      <c r="O106" s="391" t="str">
        <f t="shared" si="39"/>
        <v/>
      </c>
    </row>
    <row r="107" spans="1:15" x14ac:dyDescent="0.35">
      <c r="A107" s="184"/>
      <c r="B107" s="185"/>
      <c r="C107" s="186"/>
      <c r="D107" s="187"/>
      <c r="E107" s="188"/>
      <c r="F107" s="279"/>
      <c r="G107" s="189"/>
      <c r="H107" s="281"/>
      <c r="I107" s="190"/>
      <c r="J107" s="283"/>
      <c r="K107" s="284"/>
      <c r="L107" s="389" t="s">
        <v>102</v>
      </c>
      <c r="M107" s="390" t="s">
        <v>491</v>
      </c>
      <c r="N107" s="391" t="str">
        <f t="shared" si="38"/>
        <v/>
      </c>
      <c r="O107" s="391" t="str">
        <f t="shared" si="39"/>
        <v/>
      </c>
    </row>
    <row r="108" spans="1:15" x14ac:dyDescent="0.35">
      <c r="A108" s="309" t="s">
        <v>103</v>
      </c>
      <c r="B108" s="310"/>
      <c r="C108" s="282" t="str">
        <f>+$C$18</f>
        <v>Kosten p.a. für alle</v>
      </c>
      <c r="D108" s="282" t="str">
        <f>+$D$18</f>
        <v>Kostenzuordnung</v>
      </c>
      <c r="E108" s="287" t="str">
        <f>+$E$18</f>
        <v>Anteil RB %</v>
      </c>
      <c r="F108" s="280" t="str">
        <f>+$F$18</f>
        <v>Anteil RB €</v>
      </c>
      <c r="G108" s="282" t="str">
        <f>+$G$18</f>
        <v>Aufteil. auf alle?</v>
      </c>
      <c r="H108" s="282" t="str">
        <f>+$H$18</f>
        <v>Verteilung auf alle</v>
      </c>
      <c r="I108" s="287" t="str">
        <f>+$I$18</f>
        <v>indiv. Teiler</v>
      </c>
      <c r="J108" s="285" t="str">
        <f>+$J$18</f>
        <v>Regelbed.fin. für alle:</v>
      </c>
      <c r="K108" s="285" t="str">
        <f>+$K$18</f>
        <v>zusätzlich individuell:</v>
      </c>
      <c r="L108" s="374" t="str">
        <f>+$L$18</f>
        <v>Kostengruppe:</v>
      </c>
      <c r="M108" s="373" t="str">
        <f>+$M$18</f>
        <v>Kostenbereich:</v>
      </c>
      <c r="N108" s="393"/>
      <c r="O108" s="215"/>
    </row>
    <row r="109" spans="1:15" x14ac:dyDescent="0.35">
      <c r="A109" s="184"/>
      <c r="B109" s="185" t="s">
        <v>33</v>
      </c>
      <c r="C109" s="186"/>
      <c r="D109" s="187" t="s">
        <v>350</v>
      </c>
      <c r="E109" s="188"/>
      <c r="F109" s="279" t="str">
        <f t="shared" ref="F109:F123" si="40">+IF(D109="Regelbedarf anteilig",C109*E109,IF(D109="Regelbedarf",C109,""))</f>
        <v/>
      </c>
      <c r="G109" s="189"/>
      <c r="H109" s="281" t="str">
        <f>IF(AND(D109="Regelbedarf",G109="ja"),Stammdaten!$B$8,IF(AND(D109="Regelbedarf anteilig",G109="ja"),Stammdaten!$B$8,""))</f>
        <v/>
      </c>
      <c r="I109" s="190"/>
      <c r="J109" s="283" t="str">
        <f t="shared" ref="J109:J123" si="41">IF(G109="ja",ROUND((F109/H109/12*$J$16),2),"")</f>
        <v/>
      </c>
      <c r="K109" s="284" t="str">
        <f t="shared" ref="K109:K123" si="42">IF(G109="nein",ROUND((F109/I109/12*$K$16),2),"")</f>
        <v/>
      </c>
      <c r="L109" s="389" t="s">
        <v>103</v>
      </c>
      <c r="M109" s="390" t="s">
        <v>492</v>
      </c>
      <c r="N109" s="391" t="str">
        <f t="shared" ref="N109:N123" si="43">IF(AND(C109&lt;&gt;0,L109=""),"Zuordnung zur Kostengruppe fehlt!","")</f>
        <v/>
      </c>
      <c r="O109" s="391" t="str">
        <f t="shared" ref="O109:O123" si="44">IF(AND(C109&lt;&gt;0,M109=""),"Zuordnung zum Kostenbereich fehlt!","")</f>
        <v/>
      </c>
    </row>
    <row r="110" spans="1:15" x14ac:dyDescent="0.35">
      <c r="A110" s="184"/>
      <c r="B110" s="185" t="s">
        <v>34</v>
      </c>
      <c r="C110" s="186">
        <v>25450</v>
      </c>
      <c r="D110" s="187" t="s">
        <v>350</v>
      </c>
      <c r="E110" s="188"/>
      <c r="F110" s="279" t="str">
        <f t="shared" si="40"/>
        <v/>
      </c>
      <c r="G110" s="189"/>
      <c r="H110" s="281" t="str">
        <f>IF(AND(D110="Regelbedarf",G110="ja"),Stammdaten!$B$8,IF(AND(D110="Regelbedarf anteilig",G110="ja"),Stammdaten!$B$8,""))</f>
        <v/>
      </c>
      <c r="I110" s="190"/>
      <c r="J110" s="283" t="str">
        <f t="shared" si="41"/>
        <v/>
      </c>
      <c r="K110" s="284" t="str">
        <f t="shared" si="42"/>
        <v/>
      </c>
      <c r="L110" s="389" t="s">
        <v>103</v>
      </c>
      <c r="M110" s="390" t="s">
        <v>492</v>
      </c>
      <c r="N110" s="391" t="str">
        <f t="shared" si="43"/>
        <v/>
      </c>
      <c r="O110" s="391" t="str">
        <f t="shared" si="44"/>
        <v/>
      </c>
    </row>
    <row r="111" spans="1:15" ht="21" x14ac:dyDescent="0.35">
      <c r="A111" s="184"/>
      <c r="B111" s="185" t="s">
        <v>35</v>
      </c>
      <c r="C111" s="186">
        <v>3450</v>
      </c>
      <c r="D111" s="187" t="s">
        <v>350</v>
      </c>
      <c r="E111" s="188"/>
      <c r="F111" s="279" t="str">
        <f t="shared" si="40"/>
        <v/>
      </c>
      <c r="G111" s="189"/>
      <c r="H111" s="281" t="str">
        <f>IF(AND(D111="Regelbedarf",G111="ja"),Stammdaten!$B$8,IF(AND(D111="Regelbedarf anteilig",G111="ja"),Stammdaten!$B$8,""))</f>
        <v/>
      </c>
      <c r="I111" s="190"/>
      <c r="J111" s="283" t="str">
        <f t="shared" si="41"/>
        <v/>
      </c>
      <c r="K111" s="284" t="str">
        <f t="shared" si="42"/>
        <v/>
      </c>
      <c r="L111" s="389" t="s">
        <v>103</v>
      </c>
      <c r="M111" s="390" t="s">
        <v>492</v>
      </c>
      <c r="N111" s="391" t="str">
        <f t="shared" si="43"/>
        <v/>
      </c>
      <c r="O111" s="391" t="str">
        <f t="shared" si="44"/>
        <v/>
      </c>
    </row>
    <row r="112" spans="1:15" ht="21" x14ac:dyDescent="0.35">
      <c r="A112" s="184"/>
      <c r="B112" s="185" t="s">
        <v>36</v>
      </c>
      <c r="C112" s="186">
        <v>750</v>
      </c>
      <c r="D112" s="187" t="s">
        <v>350</v>
      </c>
      <c r="E112" s="188"/>
      <c r="F112" s="279" t="str">
        <f t="shared" si="40"/>
        <v/>
      </c>
      <c r="G112" s="189"/>
      <c r="H112" s="281" t="str">
        <f>IF(AND(D112="Regelbedarf",G112="ja"),Stammdaten!$B$8,IF(AND(D112="Regelbedarf anteilig",G112="ja"),Stammdaten!$B$8,""))</f>
        <v/>
      </c>
      <c r="I112" s="190"/>
      <c r="J112" s="283" t="str">
        <f t="shared" si="41"/>
        <v/>
      </c>
      <c r="K112" s="284" t="str">
        <f t="shared" si="42"/>
        <v/>
      </c>
      <c r="L112" s="389" t="s">
        <v>103</v>
      </c>
      <c r="M112" s="390" t="s">
        <v>492</v>
      </c>
      <c r="N112" s="391" t="str">
        <f t="shared" si="43"/>
        <v/>
      </c>
      <c r="O112" s="391" t="str">
        <f t="shared" si="44"/>
        <v/>
      </c>
    </row>
    <row r="113" spans="1:15" ht="31.5" x14ac:dyDescent="0.35">
      <c r="A113" s="184"/>
      <c r="B113" s="197" t="s">
        <v>475</v>
      </c>
      <c r="C113" s="186">
        <v>800</v>
      </c>
      <c r="D113" s="187" t="s">
        <v>72</v>
      </c>
      <c r="E113" s="188"/>
      <c r="F113" s="279" t="str">
        <f t="shared" si="40"/>
        <v/>
      </c>
      <c r="G113" s="189"/>
      <c r="H113" s="281" t="str">
        <f>IF(AND(D113="Regelbedarf",G113="ja"),Stammdaten!$B$8,IF(AND(D113="Regelbedarf anteilig",G113="ja"),Stammdaten!$B$8,""))</f>
        <v/>
      </c>
      <c r="I113" s="190"/>
      <c r="J113" s="283" t="str">
        <f t="shared" si="41"/>
        <v/>
      </c>
      <c r="K113" s="284" t="str">
        <f t="shared" si="42"/>
        <v/>
      </c>
      <c r="L113" s="389" t="s">
        <v>103</v>
      </c>
      <c r="M113" s="390" t="s">
        <v>492</v>
      </c>
      <c r="N113" s="391" t="str">
        <f t="shared" si="43"/>
        <v/>
      </c>
      <c r="O113" s="391" t="str">
        <f t="shared" si="44"/>
        <v/>
      </c>
    </row>
    <row r="114" spans="1:15" x14ac:dyDescent="0.35">
      <c r="A114" s="184"/>
      <c r="B114" s="185" t="s">
        <v>111</v>
      </c>
      <c r="C114" s="186"/>
      <c r="D114" s="187" t="s">
        <v>350</v>
      </c>
      <c r="E114" s="188"/>
      <c r="F114" s="279" t="str">
        <f t="shared" si="40"/>
        <v/>
      </c>
      <c r="G114" s="189"/>
      <c r="H114" s="281" t="str">
        <f>IF(AND(D114="Regelbedarf",G114="ja"),Stammdaten!$B$8,IF(AND(D114="Regelbedarf anteilig",G114="ja"),Stammdaten!$B$8,""))</f>
        <v/>
      </c>
      <c r="I114" s="190"/>
      <c r="J114" s="283" t="str">
        <f t="shared" si="41"/>
        <v/>
      </c>
      <c r="K114" s="284" t="str">
        <f t="shared" si="42"/>
        <v/>
      </c>
      <c r="L114" s="389" t="s">
        <v>103</v>
      </c>
      <c r="M114" s="390" t="s">
        <v>492</v>
      </c>
      <c r="N114" s="391" t="str">
        <f t="shared" si="43"/>
        <v/>
      </c>
      <c r="O114" s="391" t="str">
        <f t="shared" si="44"/>
        <v/>
      </c>
    </row>
    <row r="115" spans="1:15" x14ac:dyDescent="0.35">
      <c r="A115" s="184"/>
      <c r="B115" s="185" t="s">
        <v>37</v>
      </c>
      <c r="C115" s="186">
        <v>1550</v>
      </c>
      <c r="D115" s="187" t="s">
        <v>350</v>
      </c>
      <c r="E115" s="188"/>
      <c r="F115" s="279" t="str">
        <f t="shared" si="40"/>
        <v/>
      </c>
      <c r="G115" s="189"/>
      <c r="H115" s="281" t="str">
        <f>IF(AND(D115="Regelbedarf",G115="ja"),Stammdaten!$B$8,IF(AND(D115="Regelbedarf anteilig",G115="ja"),Stammdaten!$B$8,""))</f>
        <v/>
      </c>
      <c r="I115" s="190"/>
      <c r="J115" s="283" t="str">
        <f t="shared" si="41"/>
        <v/>
      </c>
      <c r="K115" s="284" t="str">
        <f t="shared" si="42"/>
        <v/>
      </c>
      <c r="L115" s="389" t="s">
        <v>103</v>
      </c>
      <c r="M115" s="390" t="s">
        <v>491</v>
      </c>
      <c r="N115" s="391" t="str">
        <f t="shared" si="43"/>
        <v/>
      </c>
      <c r="O115" s="391" t="str">
        <f t="shared" si="44"/>
        <v/>
      </c>
    </row>
    <row r="116" spans="1:15" x14ac:dyDescent="0.35">
      <c r="A116" s="184"/>
      <c r="B116" s="185" t="s">
        <v>38</v>
      </c>
      <c r="C116" s="186">
        <v>4900</v>
      </c>
      <c r="D116" s="187" t="s">
        <v>350</v>
      </c>
      <c r="E116" s="188"/>
      <c r="F116" s="279" t="str">
        <f t="shared" si="40"/>
        <v/>
      </c>
      <c r="G116" s="189"/>
      <c r="H116" s="281" t="str">
        <f>IF(AND(D116="Regelbedarf",G116="ja"),Stammdaten!$B$8,IF(AND(D116="Regelbedarf anteilig",G116="ja"),Stammdaten!$B$8,""))</f>
        <v/>
      </c>
      <c r="I116" s="190"/>
      <c r="J116" s="283" t="str">
        <f t="shared" si="41"/>
        <v/>
      </c>
      <c r="K116" s="284" t="str">
        <f t="shared" si="42"/>
        <v/>
      </c>
      <c r="L116" s="389" t="s">
        <v>103</v>
      </c>
      <c r="M116" s="390" t="s">
        <v>491</v>
      </c>
      <c r="N116" s="391" t="str">
        <f t="shared" si="43"/>
        <v/>
      </c>
      <c r="O116" s="391" t="str">
        <f t="shared" si="44"/>
        <v/>
      </c>
    </row>
    <row r="117" spans="1:15" x14ac:dyDescent="0.35">
      <c r="A117" s="184"/>
      <c r="B117" s="185" t="s">
        <v>39</v>
      </c>
      <c r="C117" s="186">
        <v>2450</v>
      </c>
      <c r="D117" s="187" t="s">
        <v>350</v>
      </c>
      <c r="E117" s="188"/>
      <c r="F117" s="279" t="str">
        <f t="shared" si="40"/>
        <v/>
      </c>
      <c r="G117" s="189"/>
      <c r="H117" s="281" t="str">
        <f>IF(AND(D117="Regelbedarf",G117="ja"),Stammdaten!$B$8,IF(AND(D117="Regelbedarf anteilig",G117="ja"),Stammdaten!$B$8,""))</f>
        <v/>
      </c>
      <c r="I117" s="190"/>
      <c r="J117" s="283" t="str">
        <f t="shared" si="41"/>
        <v/>
      </c>
      <c r="K117" s="284" t="str">
        <f t="shared" si="42"/>
        <v/>
      </c>
      <c r="L117" s="389" t="s">
        <v>103</v>
      </c>
      <c r="M117" s="390" t="s">
        <v>491</v>
      </c>
      <c r="N117" s="391" t="str">
        <f t="shared" si="43"/>
        <v/>
      </c>
      <c r="O117" s="391" t="str">
        <f t="shared" si="44"/>
        <v/>
      </c>
    </row>
    <row r="118" spans="1:15" x14ac:dyDescent="0.35">
      <c r="A118" s="184"/>
      <c r="B118" s="185" t="s">
        <v>40</v>
      </c>
      <c r="C118" s="186"/>
      <c r="D118" s="187" t="s">
        <v>350</v>
      </c>
      <c r="E118" s="188"/>
      <c r="F118" s="279" t="str">
        <f t="shared" si="40"/>
        <v/>
      </c>
      <c r="G118" s="189"/>
      <c r="H118" s="281" t="str">
        <f>IF(AND(D118="Regelbedarf",G118="ja"),Stammdaten!$B$8,IF(AND(D118="Regelbedarf anteilig",G118="ja"),Stammdaten!$B$8,""))</f>
        <v/>
      </c>
      <c r="I118" s="190"/>
      <c r="J118" s="283" t="str">
        <f t="shared" si="41"/>
        <v/>
      </c>
      <c r="K118" s="284" t="str">
        <f t="shared" si="42"/>
        <v/>
      </c>
      <c r="L118" s="389" t="s">
        <v>103</v>
      </c>
      <c r="M118" s="390" t="s">
        <v>491</v>
      </c>
      <c r="N118" s="391" t="str">
        <f t="shared" si="43"/>
        <v/>
      </c>
      <c r="O118" s="391" t="str">
        <f t="shared" si="44"/>
        <v/>
      </c>
    </row>
    <row r="119" spans="1:15" ht="21" x14ac:dyDescent="0.35">
      <c r="A119" s="184"/>
      <c r="B119" s="197" t="s">
        <v>476</v>
      </c>
      <c r="C119" s="186">
        <v>550</v>
      </c>
      <c r="D119" s="187" t="s">
        <v>72</v>
      </c>
      <c r="E119" s="188"/>
      <c r="F119" s="279" t="str">
        <f t="shared" si="40"/>
        <v/>
      </c>
      <c r="G119" s="189"/>
      <c r="H119" s="281" t="str">
        <f>IF(AND(D119="Regelbedarf",G119="ja"),Stammdaten!$B$8,IF(AND(D119="Regelbedarf anteilig",G119="ja"),Stammdaten!$B$8,""))</f>
        <v/>
      </c>
      <c r="I119" s="190"/>
      <c r="J119" s="283" t="str">
        <f t="shared" si="41"/>
        <v/>
      </c>
      <c r="K119" s="284" t="str">
        <f t="shared" si="42"/>
        <v/>
      </c>
      <c r="L119" s="389" t="s">
        <v>103</v>
      </c>
      <c r="M119" s="390" t="s">
        <v>491</v>
      </c>
      <c r="N119" s="391" t="str">
        <f t="shared" si="43"/>
        <v/>
      </c>
      <c r="O119" s="391" t="str">
        <f t="shared" si="44"/>
        <v/>
      </c>
    </row>
    <row r="120" spans="1:15" x14ac:dyDescent="0.35">
      <c r="A120" s="184"/>
      <c r="B120" s="185" t="s">
        <v>110</v>
      </c>
      <c r="C120" s="186">
        <v>400</v>
      </c>
      <c r="D120" s="187" t="s">
        <v>350</v>
      </c>
      <c r="E120" s="188"/>
      <c r="F120" s="279" t="str">
        <f t="shared" si="40"/>
        <v/>
      </c>
      <c r="G120" s="189"/>
      <c r="H120" s="281" t="str">
        <f>IF(AND(D120="Regelbedarf",G120="ja"),Stammdaten!$B$8,IF(AND(D120="Regelbedarf anteilig",G120="ja"),Stammdaten!$B$8,""))</f>
        <v/>
      </c>
      <c r="I120" s="190"/>
      <c r="J120" s="283" t="str">
        <f t="shared" si="41"/>
        <v/>
      </c>
      <c r="K120" s="284" t="str">
        <f t="shared" si="42"/>
        <v/>
      </c>
      <c r="L120" s="389" t="s">
        <v>103</v>
      </c>
      <c r="M120" s="390" t="s">
        <v>491</v>
      </c>
      <c r="N120" s="391" t="str">
        <f t="shared" si="43"/>
        <v/>
      </c>
      <c r="O120" s="391" t="str">
        <f t="shared" si="44"/>
        <v/>
      </c>
    </row>
    <row r="121" spans="1:15" x14ac:dyDescent="0.35">
      <c r="A121" s="184"/>
      <c r="B121" s="185"/>
      <c r="C121" s="186"/>
      <c r="D121" s="187"/>
      <c r="E121" s="188"/>
      <c r="F121" s="279" t="str">
        <f t="shared" si="40"/>
        <v/>
      </c>
      <c r="G121" s="189"/>
      <c r="H121" s="281" t="str">
        <f>IF(AND(D121="Regelbedarf",G121="ja"),Stammdaten!$B$8,IF(AND(D121="Regelbedarf anteilig",G121="ja"),Stammdaten!$B$8,""))</f>
        <v/>
      </c>
      <c r="I121" s="190"/>
      <c r="J121" s="283" t="str">
        <f t="shared" si="41"/>
        <v/>
      </c>
      <c r="K121" s="284" t="str">
        <f t="shared" si="42"/>
        <v/>
      </c>
      <c r="L121" s="389" t="s">
        <v>103</v>
      </c>
      <c r="M121" s="390" t="s">
        <v>491</v>
      </c>
      <c r="N121" s="391" t="str">
        <f t="shared" si="43"/>
        <v/>
      </c>
      <c r="O121" s="391" t="str">
        <f t="shared" si="44"/>
        <v/>
      </c>
    </row>
    <row r="122" spans="1:15" x14ac:dyDescent="0.35">
      <c r="A122" s="184"/>
      <c r="B122" s="185"/>
      <c r="C122" s="186"/>
      <c r="D122" s="187"/>
      <c r="E122" s="188"/>
      <c r="F122" s="279" t="str">
        <f t="shared" si="40"/>
        <v/>
      </c>
      <c r="G122" s="189"/>
      <c r="H122" s="281" t="str">
        <f>IF(AND(D122="Regelbedarf",G122="ja"),Stammdaten!$B$8,IF(AND(D122="Regelbedarf anteilig",G122="ja"),Stammdaten!$B$8,""))</f>
        <v/>
      </c>
      <c r="I122" s="190"/>
      <c r="J122" s="283" t="str">
        <f t="shared" si="41"/>
        <v/>
      </c>
      <c r="K122" s="284" t="str">
        <f t="shared" si="42"/>
        <v/>
      </c>
      <c r="L122" s="389" t="s">
        <v>103</v>
      </c>
      <c r="M122" s="390" t="s">
        <v>491</v>
      </c>
      <c r="N122" s="391" t="str">
        <f t="shared" si="43"/>
        <v/>
      </c>
      <c r="O122" s="391" t="str">
        <f t="shared" si="44"/>
        <v/>
      </c>
    </row>
    <row r="123" spans="1:15" x14ac:dyDescent="0.35">
      <c r="A123" s="184"/>
      <c r="B123" s="185"/>
      <c r="C123" s="186"/>
      <c r="D123" s="187"/>
      <c r="E123" s="188"/>
      <c r="F123" s="279" t="str">
        <f t="shared" si="40"/>
        <v/>
      </c>
      <c r="G123" s="189"/>
      <c r="H123" s="281" t="str">
        <f>IF(AND(D123="Regelbedarf",G123="ja"),Stammdaten!$B$8,IF(AND(D123="Regelbedarf anteilig",G123="ja"),Stammdaten!$B$8,""))</f>
        <v/>
      </c>
      <c r="I123" s="190"/>
      <c r="J123" s="283" t="str">
        <f t="shared" si="41"/>
        <v/>
      </c>
      <c r="K123" s="284" t="str">
        <f t="shared" si="42"/>
        <v/>
      </c>
      <c r="L123" s="389" t="s">
        <v>103</v>
      </c>
      <c r="M123" s="390" t="s">
        <v>491</v>
      </c>
      <c r="N123" s="391" t="str">
        <f t="shared" si="43"/>
        <v/>
      </c>
      <c r="O123" s="391" t="str">
        <f t="shared" si="44"/>
        <v/>
      </c>
    </row>
    <row r="124" spans="1:15" x14ac:dyDescent="0.35">
      <c r="A124" s="309" t="s">
        <v>104</v>
      </c>
      <c r="B124" s="310"/>
      <c r="C124" s="282" t="str">
        <f>+$C$18</f>
        <v>Kosten p.a. für alle</v>
      </c>
      <c r="D124" s="282" t="str">
        <f>+$D$18</f>
        <v>Kostenzuordnung</v>
      </c>
      <c r="E124" s="287" t="str">
        <f>+$E$18</f>
        <v>Anteil RB %</v>
      </c>
      <c r="F124" s="280" t="str">
        <f>+$F$18</f>
        <v>Anteil RB €</v>
      </c>
      <c r="G124" s="282" t="str">
        <f>+$G$18</f>
        <v>Aufteil. auf alle?</v>
      </c>
      <c r="H124" s="282" t="str">
        <f>+$H$18</f>
        <v>Verteilung auf alle</v>
      </c>
      <c r="I124" s="287" t="str">
        <f>+$I$18</f>
        <v>indiv. Teiler</v>
      </c>
      <c r="J124" s="285" t="str">
        <f>+$J$18</f>
        <v>Regelbed.fin. für alle:</v>
      </c>
      <c r="K124" s="285" t="str">
        <f>+$K$18</f>
        <v>zusätzlich individuell:</v>
      </c>
      <c r="L124" s="374" t="str">
        <f>+$L$18</f>
        <v>Kostengruppe:</v>
      </c>
      <c r="M124" s="373" t="str">
        <f>+$M$18</f>
        <v>Kostenbereich:</v>
      </c>
      <c r="N124" s="215"/>
      <c r="O124" s="215"/>
    </row>
    <row r="125" spans="1:15" x14ac:dyDescent="0.35">
      <c r="A125" s="184"/>
      <c r="B125" s="185" t="s">
        <v>41</v>
      </c>
      <c r="C125" s="186"/>
      <c r="D125" s="187" t="s">
        <v>75</v>
      </c>
      <c r="E125" s="188"/>
      <c r="F125" s="279" t="str">
        <f t="shared" ref="F125:F136" si="45">+IF(D125="Regelbedarf anteilig",C125*E125,IF(D125="Regelbedarf",C125,""))</f>
        <v/>
      </c>
      <c r="G125" s="189"/>
      <c r="H125" s="281" t="str">
        <f>IF(AND(D125="Regelbedarf",G125="ja"),Stammdaten!$B$8,IF(AND(D125="Regelbedarf anteilig",G125="ja"),Stammdaten!$B$8,""))</f>
        <v/>
      </c>
      <c r="I125" s="190"/>
      <c r="J125" s="283" t="str">
        <f t="shared" ref="J125:J136" si="46">IF(G125="ja",ROUND((F125/H125/12*$J$16),2),"")</f>
        <v/>
      </c>
      <c r="K125" s="284" t="str">
        <f t="shared" ref="K125:K136" si="47">IF(G125="nein",ROUND((F125/I125/12*$K$16),2),"")</f>
        <v/>
      </c>
      <c r="L125" s="389" t="s">
        <v>104</v>
      </c>
      <c r="M125" s="390" t="s">
        <v>491</v>
      </c>
      <c r="N125" s="391" t="str">
        <f t="shared" ref="N125:N136" si="48">IF(AND(C125&lt;&gt;0,L125=""),"Zuordnung zur Kostengruppe fehlt!","")</f>
        <v/>
      </c>
      <c r="O125" s="391" t="str">
        <f t="shared" ref="O125:O136" si="49">IF(AND(C125&lt;&gt;0,M125=""),"Zuordnung zum Kostenbereich fehlt!","")</f>
        <v/>
      </c>
    </row>
    <row r="126" spans="1:15" ht="21" x14ac:dyDescent="0.35">
      <c r="A126" s="184"/>
      <c r="B126" s="197" t="s">
        <v>437</v>
      </c>
      <c r="C126" s="199">
        <v>3050</v>
      </c>
      <c r="D126" s="198" t="s">
        <v>72</v>
      </c>
      <c r="E126" s="188"/>
      <c r="F126" s="279" t="str">
        <f t="shared" si="45"/>
        <v/>
      </c>
      <c r="G126" s="189"/>
      <c r="H126" s="281" t="str">
        <f>IF(AND(D126="Regelbedarf",G126="ja"),Stammdaten!$B$8,IF(AND(D126="Regelbedarf anteilig",G126="ja"),Stammdaten!$B$8,""))</f>
        <v/>
      </c>
      <c r="I126" s="190"/>
      <c r="J126" s="283" t="str">
        <f t="shared" si="46"/>
        <v/>
      </c>
      <c r="K126" s="284" t="str">
        <f t="shared" si="47"/>
        <v/>
      </c>
      <c r="L126" s="389" t="s">
        <v>104</v>
      </c>
      <c r="M126" s="390" t="s">
        <v>491</v>
      </c>
      <c r="N126" s="391" t="str">
        <f t="shared" si="48"/>
        <v/>
      </c>
      <c r="O126" s="391" t="str">
        <f t="shared" si="49"/>
        <v/>
      </c>
    </row>
    <row r="127" spans="1:15" ht="31.5" x14ac:dyDescent="0.35">
      <c r="A127" s="184"/>
      <c r="B127" s="185" t="s">
        <v>362</v>
      </c>
      <c r="C127" s="186"/>
      <c r="D127" s="187"/>
      <c r="E127" s="188"/>
      <c r="F127" s="279" t="str">
        <f t="shared" si="45"/>
        <v/>
      </c>
      <c r="G127" s="189"/>
      <c r="H127" s="281" t="str">
        <f>IF(AND(D127="Regelbedarf",G127="ja"),Stammdaten!$B$8,IF(AND(D127="Regelbedarf anteilig",G127="ja"),Stammdaten!$B$8,""))</f>
        <v/>
      </c>
      <c r="I127" s="190"/>
      <c r="J127" s="283" t="str">
        <f t="shared" si="46"/>
        <v/>
      </c>
      <c r="K127" s="284" t="str">
        <f t="shared" si="47"/>
        <v/>
      </c>
      <c r="L127" s="389" t="s">
        <v>104</v>
      </c>
      <c r="M127" s="390" t="s">
        <v>491</v>
      </c>
      <c r="N127" s="391" t="str">
        <f t="shared" si="48"/>
        <v/>
      </c>
      <c r="O127" s="391" t="str">
        <f t="shared" si="49"/>
        <v/>
      </c>
    </row>
    <row r="128" spans="1:15" x14ac:dyDescent="0.35">
      <c r="A128" s="203"/>
      <c r="B128" s="204" t="s">
        <v>94</v>
      </c>
      <c r="C128" s="186">
        <v>500</v>
      </c>
      <c r="D128" s="187" t="s">
        <v>350</v>
      </c>
      <c r="E128" s="188"/>
      <c r="F128" s="279" t="str">
        <f t="shared" si="45"/>
        <v/>
      </c>
      <c r="G128" s="189"/>
      <c r="H128" s="281" t="str">
        <f>IF(AND(D128="Regelbedarf",G128="ja"),Stammdaten!$B$8,IF(AND(D128="Regelbedarf anteilig",G128="ja"),Stammdaten!$B$8,""))</f>
        <v/>
      </c>
      <c r="I128" s="190"/>
      <c r="J128" s="283" t="str">
        <f t="shared" si="46"/>
        <v/>
      </c>
      <c r="K128" s="284" t="str">
        <f t="shared" si="47"/>
        <v/>
      </c>
      <c r="L128" s="389" t="s">
        <v>104</v>
      </c>
      <c r="M128" s="390" t="s">
        <v>491</v>
      </c>
      <c r="N128" s="391" t="str">
        <f t="shared" si="48"/>
        <v/>
      </c>
      <c r="O128" s="391" t="str">
        <f t="shared" si="49"/>
        <v/>
      </c>
    </row>
    <row r="129" spans="1:15" x14ac:dyDescent="0.35">
      <c r="A129" s="184"/>
      <c r="B129" s="185" t="s">
        <v>42</v>
      </c>
      <c r="C129" s="186">
        <v>300</v>
      </c>
      <c r="D129" s="187" t="s">
        <v>72</v>
      </c>
      <c r="E129" s="188"/>
      <c r="F129" s="279" t="str">
        <f t="shared" si="45"/>
        <v/>
      </c>
      <c r="G129" s="189"/>
      <c r="H129" s="281" t="str">
        <f>IF(AND(D129="Regelbedarf",G129="ja"),Stammdaten!$B$8,IF(AND(D129="Regelbedarf anteilig",G129="ja"),Stammdaten!$B$8,""))</f>
        <v/>
      </c>
      <c r="I129" s="190"/>
      <c r="J129" s="283" t="str">
        <f t="shared" si="46"/>
        <v/>
      </c>
      <c r="K129" s="284" t="str">
        <f t="shared" si="47"/>
        <v/>
      </c>
      <c r="L129" s="389" t="s">
        <v>104</v>
      </c>
      <c r="M129" s="390" t="s">
        <v>491</v>
      </c>
      <c r="N129" s="391" t="str">
        <f t="shared" si="48"/>
        <v/>
      </c>
      <c r="O129" s="391" t="str">
        <f t="shared" si="49"/>
        <v/>
      </c>
    </row>
    <row r="130" spans="1:15" x14ac:dyDescent="0.35">
      <c r="A130" s="184"/>
      <c r="B130" s="185" t="s">
        <v>43</v>
      </c>
      <c r="C130" s="186">
        <v>1800</v>
      </c>
      <c r="D130" s="187" t="s">
        <v>350</v>
      </c>
      <c r="E130" s="205"/>
      <c r="F130" s="279" t="str">
        <f t="shared" si="45"/>
        <v/>
      </c>
      <c r="G130" s="189"/>
      <c r="H130" s="281" t="str">
        <f>IF(AND(D130="Regelbedarf",G130="ja"),Stammdaten!$B$8,IF(AND(D130="Regelbedarf anteilig",G130="ja"),Stammdaten!$B$8,""))</f>
        <v/>
      </c>
      <c r="I130" s="190"/>
      <c r="J130" s="283" t="str">
        <f t="shared" si="46"/>
        <v/>
      </c>
      <c r="K130" s="284" t="str">
        <f t="shared" si="47"/>
        <v/>
      </c>
      <c r="L130" s="389" t="s">
        <v>104</v>
      </c>
      <c r="M130" s="390" t="s">
        <v>491</v>
      </c>
      <c r="N130" s="391" t="str">
        <f t="shared" si="48"/>
        <v/>
      </c>
      <c r="O130" s="391" t="str">
        <f t="shared" si="49"/>
        <v/>
      </c>
    </row>
    <row r="131" spans="1:15" x14ac:dyDescent="0.35">
      <c r="A131" s="203"/>
      <c r="B131" s="185" t="s">
        <v>95</v>
      </c>
      <c r="C131" s="186">
        <v>500</v>
      </c>
      <c r="D131" s="187" t="s">
        <v>350</v>
      </c>
      <c r="E131" s="188"/>
      <c r="F131" s="279" t="str">
        <f>+IF(D131="Regelbedarf anteilig",C131*E131,IF(D131="Regelbedarf",C131,""))</f>
        <v/>
      </c>
      <c r="G131" s="189"/>
      <c r="H131" s="281" t="str">
        <f>IF(AND(D131="Regelbedarf",G131="ja"),Stammdaten!$B$8,IF(AND(D131="Regelbedarf anteilig",G131="ja"),Stammdaten!$B$8,""))</f>
        <v/>
      </c>
      <c r="I131" s="190"/>
      <c r="J131" s="283" t="str">
        <f>IF(G131="ja",ROUND((F131/H131/12*$J$16),2),"")</f>
        <v/>
      </c>
      <c r="K131" s="284" t="str">
        <f>IF(G131="nein",ROUND((F131/I131/12*$K$16),2),"")</f>
        <v/>
      </c>
      <c r="L131" s="389" t="s">
        <v>104</v>
      </c>
      <c r="M131" s="390" t="s">
        <v>491</v>
      </c>
      <c r="N131" s="391" t="str">
        <f t="shared" si="48"/>
        <v/>
      </c>
      <c r="O131" s="391" t="str">
        <f t="shared" si="49"/>
        <v/>
      </c>
    </row>
    <row r="132" spans="1:15" ht="21" x14ac:dyDescent="0.35">
      <c r="A132" s="184"/>
      <c r="B132" s="197" t="s">
        <v>438</v>
      </c>
      <c r="C132" s="199">
        <v>600</v>
      </c>
      <c r="D132" s="198" t="s">
        <v>72</v>
      </c>
      <c r="E132" s="188"/>
      <c r="F132" s="279" t="str">
        <f>+IF(D132="Regelbedarf anteilig",C132*E132,IF(D132="Regelbedarf",C132,""))</f>
        <v/>
      </c>
      <c r="G132" s="189"/>
      <c r="H132" s="281" t="str">
        <f>IF(AND(D132="Regelbedarf",G132="ja"),Stammdaten!$B$8,IF(AND(D132="Regelbedarf anteilig",G132="ja"),Stammdaten!$B$8,""))</f>
        <v/>
      </c>
      <c r="I132" s="190"/>
      <c r="J132" s="283" t="str">
        <f>IF(G132="ja",ROUND((F132/H132/12*$J$16),2),"")</f>
        <v/>
      </c>
      <c r="K132" s="284" t="str">
        <f>IF(G132="nein",ROUND((F132/I132/12*$K$16),2),"")</f>
        <v/>
      </c>
      <c r="L132" s="389" t="s">
        <v>104</v>
      </c>
      <c r="M132" s="390" t="s">
        <v>491</v>
      </c>
      <c r="N132" s="391" t="str">
        <f t="shared" si="48"/>
        <v/>
      </c>
      <c r="O132" s="391" t="str">
        <f t="shared" si="49"/>
        <v/>
      </c>
    </row>
    <row r="133" spans="1:15" x14ac:dyDescent="0.35">
      <c r="A133" s="184"/>
      <c r="B133" s="197" t="s">
        <v>439</v>
      </c>
      <c r="C133" s="199"/>
      <c r="D133" s="198" t="s">
        <v>72</v>
      </c>
      <c r="E133" s="188"/>
      <c r="F133" s="279" t="str">
        <f t="shared" si="45"/>
        <v/>
      </c>
      <c r="G133" s="189"/>
      <c r="H133" s="281" t="str">
        <f>IF(AND(D133="Regelbedarf",G133="ja"),Stammdaten!$B$8,IF(AND(D133="Regelbedarf anteilig",G133="ja"),Stammdaten!$B$8,""))</f>
        <v/>
      </c>
      <c r="I133" s="190"/>
      <c r="J133" s="283" t="str">
        <f t="shared" si="46"/>
        <v/>
      </c>
      <c r="K133" s="284" t="str">
        <f t="shared" si="47"/>
        <v/>
      </c>
      <c r="L133" s="389" t="s">
        <v>104</v>
      </c>
      <c r="M133" s="390" t="s">
        <v>491</v>
      </c>
      <c r="N133" s="391" t="str">
        <f t="shared" si="48"/>
        <v/>
      </c>
      <c r="O133" s="391" t="str">
        <f t="shared" si="49"/>
        <v/>
      </c>
    </row>
    <row r="134" spans="1:15" x14ac:dyDescent="0.35">
      <c r="A134" s="184"/>
      <c r="B134" s="185"/>
      <c r="C134" s="186"/>
      <c r="D134" s="187"/>
      <c r="E134" s="188"/>
      <c r="F134" s="279" t="str">
        <f t="shared" si="45"/>
        <v/>
      </c>
      <c r="G134" s="189"/>
      <c r="H134" s="281" t="str">
        <f>IF(AND(D134="Regelbedarf",G134="ja"),Stammdaten!$B$8,IF(AND(D134="Regelbedarf anteilig",G134="ja"),Stammdaten!$B$8,""))</f>
        <v/>
      </c>
      <c r="I134" s="190"/>
      <c r="J134" s="283" t="str">
        <f t="shared" si="46"/>
        <v/>
      </c>
      <c r="K134" s="284" t="str">
        <f t="shared" si="47"/>
        <v/>
      </c>
      <c r="L134" s="389" t="s">
        <v>104</v>
      </c>
      <c r="M134" s="390" t="s">
        <v>491</v>
      </c>
      <c r="N134" s="391" t="str">
        <f t="shared" si="48"/>
        <v/>
      </c>
      <c r="O134" s="391" t="str">
        <f t="shared" si="49"/>
        <v/>
      </c>
    </row>
    <row r="135" spans="1:15" x14ac:dyDescent="0.35">
      <c r="A135" s="184"/>
      <c r="B135" s="185"/>
      <c r="C135" s="186"/>
      <c r="D135" s="187"/>
      <c r="E135" s="188"/>
      <c r="F135" s="279" t="str">
        <f t="shared" si="45"/>
        <v/>
      </c>
      <c r="G135" s="189"/>
      <c r="H135" s="281" t="str">
        <f>IF(AND(D135="Regelbedarf",G135="ja"),Stammdaten!$B$8,IF(AND(D135="Regelbedarf anteilig",G135="ja"),Stammdaten!$B$8,""))</f>
        <v/>
      </c>
      <c r="I135" s="190"/>
      <c r="J135" s="283" t="str">
        <f t="shared" si="46"/>
        <v/>
      </c>
      <c r="K135" s="284" t="str">
        <f t="shared" si="47"/>
        <v/>
      </c>
      <c r="L135" s="389" t="s">
        <v>104</v>
      </c>
      <c r="M135" s="390" t="s">
        <v>491</v>
      </c>
      <c r="N135" s="391" t="str">
        <f t="shared" si="48"/>
        <v/>
      </c>
      <c r="O135" s="391" t="str">
        <f t="shared" si="49"/>
        <v/>
      </c>
    </row>
    <row r="136" spans="1:15" x14ac:dyDescent="0.35">
      <c r="A136" s="184"/>
      <c r="B136" s="185"/>
      <c r="C136" s="186"/>
      <c r="D136" s="187"/>
      <c r="E136" s="188"/>
      <c r="F136" s="279" t="str">
        <f t="shared" si="45"/>
        <v/>
      </c>
      <c r="G136" s="189"/>
      <c r="H136" s="281" t="str">
        <f>IF(AND(D136="Regelbedarf",G136="ja"),Stammdaten!$B$8,IF(AND(D136="Regelbedarf anteilig",G136="ja"),Stammdaten!$B$8,""))</f>
        <v/>
      </c>
      <c r="I136" s="190"/>
      <c r="J136" s="283" t="str">
        <f t="shared" si="46"/>
        <v/>
      </c>
      <c r="K136" s="284" t="str">
        <f t="shared" si="47"/>
        <v/>
      </c>
      <c r="L136" s="389" t="s">
        <v>104</v>
      </c>
      <c r="M136" s="390" t="s">
        <v>491</v>
      </c>
      <c r="N136" s="391" t="str">
        <f t="shared" si="48"/>
        <v/>
      </c>
      <c r="O136" s="391" t="str">
        <f t="shared" si="49"/>
        <v/>
      </c>
    </row>
    <row r="137" spans="1:15" x14ac:dyDescent="0.35">
      <c r="A137" s="309" t="s">
        <v>105</v>
      </c>
      <c r="B137" s="310"/>
      <c r="C137" s="282" t="str">
        <f>+$C$18</f>
        <v>Kosten p.a. für alle</v>
      </c>
      <c r="D137" s="282" t="str">
        <f>+$D$18</f>
        <v>Kostenzuordnung</v>
      </c>
      <c r="E137" s="287" t="str">
        <f>+$E$18</f>
        <v>Anteil RB %</v>
      </c>
      <c r="F137" s="280" t="str">
        <f>+$F$18</f>
        <v>Anteil RB €</v>
      </c>
      <c r="G137" s="282" t="str">
        <f>+$G$18</f>
        <v>Aufteil. auf alle?</v>
      </c>
      <c r="H137" s="282" t="str">
        <f>+$H$18</f>
        <v>Verteilung auf alle</v>
      </c>
      <c r="I137" s="287" t="str">
        <f>+$I$18</f>
        <v>indiv. Teiler</v>
      </c>
      <c r="J137" s="285" t="str">
        <f>+$J$18</f>
        <v>Regelbed.fin. für alle:</v>
      </c>
      <c r="K137" s="285" t="str">
        <f>+$K$18</f>
        <v>zusätzlich individuell:</v>
      </c>
      <c r="L137" s="374" t="str">
        <f>+$L$18</f>
        <v>Kostengruppe:</v>
      </c>
      <c r="M137" s="373" t="str">
        <f>+$M$18</f>
        <v>Kostenbereich:</v>
      </c>
      <c r="N137" s="215"/>
      <c r="O137" s="215"/>
    </row>
    <row r="138" spans="1:15" x14ac:dyDescent="0.35">
      <c r="A138" s="184"/>
      <c r="B138" s="185" t="s">
        <v>44</v>
      </c>
      <c r="C138" s="186"/>
      <c r="D138" s="187" t="s">
        <v>72</v>
      </c>
      <c r="E138" s="188"/>
      <c r="F138" s="279" t="str">
        <f t="shared" ref="F138:F145" si="50">+IF(D138="Regelbedarf anteilig",C138*E138,IF(D138="Regelbedarf",C138,""))</f>
        <v/>
      </c>
      <c r="G138" s="189"/>
      <c r="H138" s="281" t="str">
        <f>IF(AND(D138="Regelbedarf",G138="ja"),Stammdaten!$B$8,IF(AND(D138="Regelbedarf anteilig",G138="ja"),Stammdaten!$B$8,""))</f>
        <v/>
      </c>
      <c r="I138" s="190"/>
      <c r="J138" s="283" t="str">
        <f t="shared" ref="J138:J145" si="51">IF(G138="ja",ROUND((F138/H138/12*$J$16),2),"")</f>
        <v/>
      </c>
      <c r="K138" s="284" t="str">
        <f t="shared" ref="K138:K145" si="52">IF(G138="nein",ROUND((F138/I138/12*$K$16),2),"")</f>
        <v/>
      </c>
      <c r="L138" s="389" t="s">
        <v>105</v>
      </c>
      <c r="M138" s="390" t="s">
        <v>492</v>
      </c>
      <c r="N138" s="391" t="str">
        <f t="shared" ref="N138:N145" si="53">IF(AND(C138&lt;&gt;0,L138=""),"Zuordnung zur Kostengruppe fehlt!","")</f>
        <v/>
      </c>
      <c r="O138" s="391" t="str">
        <f t="shared" ref="O138:O145" si="54">IF(AND(C138&lt;&gt;0,M138=""),"Zuordnung zum Kostenbereich fehlt!","")</f>
        <v/>
      </c>
    </row>
    <row r="139" spans="1:15" x14ac:dyDescent="0.35">
      <c r="A139" s="184"/>
      <c r="B139" s="185" t="s">
        <v>315</v>
      </c>
      <c r="C139" s="186">
        <v>3050</v>
      </c>
      <c r="D139" s="187" t="s">
        <v>350</v>
      </c>
      <c r="E139" s="188"/>
      <c r="F139" s="279" t="str">
        <f t="shared" si="50"/>
        <v/>
      </c>
      <c r="G139" s="189"/>
      <c r="H139" s="281" t="str">
        <f>IF(AND(D139="Regelbedarf",G139="ja"),Stammdaten!$B$8,IF(AND(D139="Regelbedarf anteilig",G139="ja"),Stammdaten!$B$8,""))</f>
        <v/>
      </c>
      <c r="I139" s="190"/>
      <c r="J139" s="283" t="str">
        <f t="shared" si="51"/>
        <v/>
      </c>
      <c r="K139" s="284" t="str">
        <f t="shared" si="52"/>
        <v/>
      </c>
      <c r="L139" s="389" t="s">
        <v>105</v>
      </c>
      <c r="M139" s="390" t="s">
        <v>492</v>
      </c>
      <c r="N139" s="391" t="str">
        <f t="shared" si="53"/>
        <v/>
      </c>
      <c r="O139" s="391" t="str">
        <f t="shared" si="54"/>
        <v/>
      </c>
    </row>
    <row r="140" spans="1:15" x14ac:dyDescent="0.35">
      <c r="A140" s="184"/>
      <c r="B140" s="185" t="s">
        <v>320</v>
      </c>
      <c r="C140" s="186"/>
      <c r="D140" s="187" t="s">
        <v>72</v>
      </c>
      <c r="E140" s="188"/>
      <c r="F140" s="279" t="str">
        <f t="shared" si="50"/>
        <v/>
      </c>
      <c r="G140" s="189"/>
      <c r="H140" s="281" t="str">
        <f>IF(AND(D140="Regelbedarf",G140="ja"),Stammdaten!$B$8,IF(AND(D140="Regelbedarf anteilig",G140="ja"),Stammdaten!$B$8,""))</f>
        <v/>
      </c>
      <c r="I140" s="190"/>
      <c r="J140" s="283" t="str">
        <f t="shared" si="51"/>
        <v/>
      </c>
      <c r="K140" s="284" t="str">
        <f t="shared" si="52"/>
        <v/>
      </c>
      <c r="L140" s="389" t="s">
        <v>105</v>
      </c>
      <c r="M140" s="390" t="s">
        <v>492</v>
      </c>
      <c r="N140" s="391" t="str">
        <f t="shared" si="53"/>
        <v/>
      </c>
      <c r="O140" s="391" t="str">
        <f t="shared" si="54"/>
        <v/>
      </c>
    </row>
    <row r="141" spans="1:15" x14ac:dyDescent="0.35">
      <c r="A141" s="184"/>
      <c r="B141" s="185" t="s">
        <v>45</v>
      </c>
      <c r="C141" s="186"/>
      <c r="D141" s="187" t="s">
        <v>72</v>
      </c>
      <c r="E141" s="188"/>
      <c r="F141" s="279" t="str">
        <f t="shared" si="50"/>
        <v/>
      </c>
      <c r="G141" s="189"/>
      <c r="H141" s="281" t="str">
        <f>IF(AND(D141="Regelbedarf",G141="ja"),Stammdaten!$B$8,IF(AND(D141="Regelbedarf anteilig",G141="ja"),Stammdaten!$B$8,""))</f>
        <v/>
      </c>
      <c r="I141" s="190"/>
      <c r="J141" s="283" t="str">
        <f t="shared" si="51"/>
        <v/>
      </c>
      <c r="K141" s="284" t="str">
        <f t="shared" si="52"/>
        <v/>
      </c>
      <c r="L141" s="389" t="s">
        <v>105</v>
      </c>
      <c r="M141" s="390" t="s">
        <v>492</v>
      </c>
      <c r="N141" s="391" t="str">
        <f t="shared" si="53"/>
        <v/>
      </c>
      <c r="O141" s="391" t="str">
        <f t="shared" si="54"/>
        <v/>
      </c>
    </row>
    <row r="142" spans="1:15" x14ac:dyDescent="0.35">
      <c r="A142" s="184"/>
      <c r="B142" s="185" t="s">
        <v>46</v>
      </c>
      <c r="C142" s="186"/>
      <c r="D142" s="187" t="s">
        <v>72</v>
      </c>
      <c r="E142" s="188"/>
      <c r="F142" s="279" t="str">
        <f t="shared" si="50"/>
        <v/>
      </c>
      <c r="G142" s="189"/>
      <c r="H142" s="281" t="str">
        <f>IF(AND(D142="Regelbedarf",G142="ja"),Stammdaten!$B$8,IF(AND(D142="Regelbedarf anteilig",G142="ja"),Stammdaten!$B$8,""))</f>
        <v/>
      </c>
      <c r="I142" s="190"/>
      <c r="J142" s="283" t="str">
        <f t="shared" si="51"/>
        <v/>
      </c>
      <c r="K142" s="284" t="str">
        <f t="shared" si="52"/>
        <v/>
      </c>
      <c r="L142" s="389" t="s">
        <v>105</v>
      </c>
      <c r="M142" s="390" t="s">
        <v>492</v>
      </c>
      <c r="N142" s="391" t="str">
        <f t="shared" si="53"/>
        <v/>
      </c>
      <c r="O142" s="391" t="str">
        <f t="shared" si="54"/>
        <v/>
      </c>
    </row>
    <row r="143" spans="1:15" x14ac:dyDescent="0.35">
      <c r="A143" s="184"/>
      <c r="B143" s="185"/>
      <c r="C143" s="186"/>
      <c r="D143" s="187"/>
      <c r="E143" s="188"/>
      <c r="F143" s="279" t="str">
        <f t="shared" si="50"/>
        <v/>
      </c>
      <c r="G143" s="189"/>
      <c r="H143" s="281" t="str">
        <f>IF(AND(D143="Regelbedarf",G143="ja"),Stammdaten!$B$8,IF(AND(D143="Regelbedarf anteilig",G143="ja"),Stammdaten!$B$8,""))</f>
        <v/>
      </c>
      <c r="I143" s="190"/>
      <c r="J143" s="283" t="str">
        <f t="shared" si="51"/>
        <v/>
      </c>
      <c r="K143" s="284" t="str">
        <f t="shared" si="52"/>
        <v/>
      </c>
      <c r="L143" s="389" t="s">
        <v>105</v>
      </c>
      <c r="M143" s="390" t="s">
        <v>492</v>
      </c>
      <c r="N143" s="391" t="str">
        <f t="shared" si="53"/>
        <v/>
      </c>
      <c r="O143" s="391" t="str">
        <f t="shared" si="54"/>
        <v/>
      </c>
    </row>
    <row r="144" spans="1:15" x14ac:dyDescent="0.35">
      <c r="A144" s="184"/>
      <c r="B144" s="185"/>
      <c r="C144" s="186"/>
      <c r="D144" s="187"/>
      <c r="E144" s="188"/>
      <c r="F144" s="279" t="str">
        <f t="shared" si="50"/>
        <v/>
      </c>
      <c r="G144" s="189"/>
      <c r="H144" s="281" t="str">
        <f>IF(AND(D144="Regelbedarf",G144="ja"),Stammdaten!$B$8,IF(AND(D144="Regelbedarf anteilig",G144="ja"),Stammdaten!$B$8,""))</f>
        <v/>
      </c>
      <c r="I144" s="190"/>
      <c r="J144" s="283" t="str">
        <f t="shared" si="51"/>
        <v/>
      </c>
      <c r="K144" s="284" t="str">
        <f t="shared" si="52"/>
        <v/>
      </c>
      <c r="L144" s="389" t="s">
        <v>105</v>
      </c>
      <c r="M144" s="390" t="s">
        <v>492</v>
      </c>
      <c r="N144" s="391" t="str">
        <f t="shared" si="53"/>
        <v/>
      </c>
      <c r="O144" s="391" t="str">
        <f t="shared" si="54"/>
        <v/>
      </c>
    </row>
    <row r="145" spans="1:15" x14ac:dyDescent="0.35">
      <c r="A145" s="184"/>
      <c r="B145" s="185"/>
      <c r="C145" s="186"/>
      <c r="D145" s="187"/>
      <c r="E145" s="188"/>
      <c r="F145" s="279" t="str">
        <f t="shared" si="50"/>
        <v/>
      </c>
      <c r="G145" s="189"/>
      <c r="H145" s="281" t="str">
        <f>IF(AND(D145="Regelbedarf",G145="ja"),Stammdaten!$B$8,IF(AND(D145="Regelbedarf anteilig",G145="ja"),Stammdaten!$B$8,""))</f>
        <v/>
      </c>
      <c r="I145" s="190"/>
      <c r="J145" s="283" t="str">
        <f t="shared" si="51"/>
        <v/>
      </c>
      <c r="K145" s="284" t="str">
        <f t="shared" si="52"/>
        <v/>
      </c>
      <c r="L145" s="389" t="s">
        <v>105</v>
      </c>
      <c r="M145" s="390" t="s">
        <v>492</v>
      </c>
      <c r="N145" s="391" t="str">
        <f t="shared" si="53"/>
        <v/>
      </c>
      <c r="O145" s="391" t="str">
        <f t="shared" si="54"/>
        <v/>
      </c>
    </row>
    <row r="146" spans="1:15" x14ac:dyDescent="0.35">
      <c r="A146" s="311" t="s">
        <v>442</v>
      </c>
      <c r="B146" s="312"/>
      <c r="C146" s="313" t="str">
        <f>+$C$18</f>
        <v>Kosten p.a. für alle</v>
      </c>
      <c r="D146" s="313" t="str">
        <f>+$D$18</f>
        <v>Kostenzuordnung</v>
      </c>
      <c r="E146" s="287" t="str">
        <f>+$E$18</f>
        <v>Anteil RB %</v>
      </c>
      <c r="F146" s="280" t="str">
        <f>+$F$18</f>
        <v>Anteil RB €</v>
      </c>
      <c r="G146" s="282" t="str">
        <f>+$G$18</f>
        <v>Aufteil. auf alle?</v>
      </c>
      <c r="H146" s="282" t="str">
        <f>+$H$18</f>
        <v>Verteilung auf alle</v>
      </c>
      <c r="I146" s="287" t="str">
        <f>+$I$18</f>
        <v>indiv. Teiler</v>
      </c>
      <c r="J146" s="285" t="str">
        <f>+$J$18</f>
        <v>Regelbed.fin. für alle:</v>
      </c>
      <c r="K146" s="285" t="str">
        <f>+$K$18</f>
        <v>zusätzlich individuell:</v>
      </c>
      <c r="L146" s="374" t="str">
        <f>+$L$18</f>
        <v>Kostengruppe:</v>
      </c>
      <c r="M146" s="373" t="str">
        <f>+$M$18</f>
        <v>Kostenbereich:</v>
      </c>
      <c r="N146" s="215"/>
      <c r="O146" s="215"/>
    </row>
    <row r="147" spans="1:15" x14ac:dyDescent="0.35">
      <c r="A147" s="206"/>
      <c r="B147" s="197" t="s">
        <v>443</v>
      </c>
      <c r="C147" s="199"/>
      <c r="D147" s="198" t="s">
        <v>350</v>
      </c>
      <c r="E147" s="188"/>
      <c r="F147" s="279" t="str">
        <f t="shared" ref="F147:F152" si="55">+IF(D147="Regelbedarf anteilig",C147*E147,IF(D147="Regelbedarf",C147,""))</f>
        <v/>
      </c>
      <c r="G147" s="189"/>
      <c r="H147" s="281" t="str">
        <f>IF(AND(D147="Regelbedarf",G147="ja"),Stammdaten!$B$8,IF(AND(D147="Regelbedarf anteilig",G147="ja"),Stammdaten!$B$8,""))</f>
        <v/>
      </c>
      <c r="I147" s="190"/>
      <c r="J147" s="283" t="str">
        <f t="shared" ref="J147:J152" si="56">IF(G147="ja",ROUND((F147/H147/12*$J$16),2),"")</f>
        <v/>
      </c>
      <c r="K147" s="284" t="str">
        <f t="shared" ref="K147:K152" si="57">IF(G147="nein",ROUND((F147/I147/12*$K$16),2),"")</f>
        <v/>
      </c>
      <c r="L147" s="389" t="s">
        <v>442</v>
      </c>
      <c r="M147" s="390" t="s">
        <v>492</v>
      </c>
      <c r="N147" s="391" t="str">
        <f t="shared" ref="N147:N152" si="58">IF(AND(C147&lt;&gt;0,L147=""),"Zuordnung zur Kostengruppe fehlt!","")</f>
        <v/>
      </c>
      <c r="O147" s="391" t="str">
        <f t="shared" ref="O147:O152" si="59">IF(AND(C147&lt;&gt;0,M147=""),"Zuordnung zum Kostenbereich fehlt!","")</f>
        <v/>
      </c>
    </row>
    <row r="148" spans="1:15" ht="21" x14ac:dyDescent="0.35">
      <c r="A148" s="206"/>
      <c r="B148" s="197" t="s">
        <v>444</v>
      </c>
      <c r="C148" s="199"/>
      <c r="D148" s="198" t="s">
        <v>72</v>
      </c>
      <c r="E148" s="188"/>
      <c r="F148" s="279" t="str">
        <f t="shared" si="55"/>
        <v/>
      </c>
      <c r="G148" s="189"/>
      <c r="H148" s="281" t="str">
        <f>IF(AND(D148="Regelbedarf",G148="ja"),Stammdaten!$B$8,IF(AND(D148="Regelbedarf anteilig",G148="ja"),Stammdaten!$B$8,""))</f>
        <v/>
      </c>
      <c r="I148" s="190"/>
      <c r="J148" s="283" t="str">
        <f t="shared" si="56"/>
        <v/>
      </c>
      <c r="K148" s="284" t="str">
        <f t="shared" si="57"/>
        <v/>
      </c>
      <c r="L148" s="389" t="s">
        <v>442</v>
      </c>
      <c r="M148" s="390" t="s">
        <v>492</v>
      </c>
      <c r="N148" s="391" t="str">
        <f t="shared" si="58"/>
        <v/>
      </c>
      <c r="O148" s="391" t="str">
        <f t="shared" si="59"/>
        <v/>
      </c>
    </row>
    <row r="149" spans="1:15" x14ac:dyDescent="0.35">
      <c r="A149" s="206"/>
      <c r="B149" s="197" t="s">
        <v>446</v>
      </c>
      <c r="C149" s="199"/>
      <c r="D149" s="198" t="s">
        <v>75</v>
      </c>
      <c r="E149" s="188"/>
      <c r="F149" s="279" t="str">
        <f t="shared" si="55"/>
        <v/>
      </c>
      <c r="G149" s="189"/>
      <c r="H149" s="281" t="str">
        <f>IF(AND(D149="Regelbedarf",G149="ja"),Stammdaten!$B$8,IF(AND(D149="Regelbedarf anteilig",G149="ja"),Stammdaten!$B$8,""))</f>
        <v/>
      </c>
      <c r="I149" s="190"/>
      <c r="J149" s="283" t="str">
        <f t="shared" si="56"/>
        <v/>
      </c>
      <c r="K149" s="284" t="str">
        <f t="shared" si="57"/>
        <v/>
      </c>
      <c r="L149" s="389" t="s">
        <v>442</v>
      </c>
      <c r="M149" s="390" t="s">
        <v>491</v>
      </c>
      <c r="N149" s="391" t="str">
        <f t="shared" si="58"/>
        <v/>
      </c>
      <c r="O149" s="391" t="str">
        <f t="shared" si="59"/>
        <v/>
      </c>
    </row>
    <row r="150" spans="1:15" x14ac:dyDescent="0.35">
      <c r="A150" s="184"/>
      <c r="B150" s="185"/>
      <c r="C150" s="186"/>
      <c r="D150" s="187"/>
      <c r="E150" s="188"/>
      <c r="F150" s="279" t="str">
        <f t="shared" si="55"/>
        <v/>
      </c>
      <c r="G150" s="189"/>
      <c r="H150" s="281" t="str">
        <f>IF(AND(D150="Regelbedarf",G150="ja"),Stammdaten!$B$8,IF(AND(D150="Regelbedarf anteilig",G150="ja"),Stammdaten!$B$8,""))</f>
        <v/>
      </c>
      <c r="I150" s="190"/>
      <c r="J150" s="283" t="str">
        <f t="shared" si="56"/>
        <v/>
      </c>
      <c r="K150" s="284" t="str">
        <f t="shared" si="57"/>
        <v/>
      </c>
      <c r="L150" s="389" t="s">
        <v>442</v>
      </c>
      <c r="M150" s="390" t="s">
        <v>491</v>
      </c>
      <c r="N150" s="391" t="str">
        <f t="shared" si="58"/>
        <v/>
      </c>
      <c r="O150" s="391" t="str">
        <f t="shared" si="59"/>
        <v/>
      </c>
    </row>
    <row r="151" spans="1:15" x14ac:dyDescent="0.35">
      <c r="A151" s="184"/>
      <c r="B151" s="185"/>
      <c r="C151" s="186"/>
      <c r="D151" s="187"/>
      <c r="E151" s="188"/>
      <c r="F151" s="279" t="str">
        <f t="shared" si="55"/>
        <v/>
      </c>
      <c r="G151" s="189"/>
      <c r="H151" s="281" t="str">
        <f>IF(AND(D151="Regelbedarf",G151="ja"),Stammdaten!$B$8,IF(AND(D151="Regelbedarf anteilig",G151="ja"),Stammdaten!$B$8,""))</f>
        <v/>
      </c>
      <c r="I151" s="190"/>
      <c r="J151" s="283" t="str">
        <f t="shared" si="56"/>
        <v/>
      </c>
      <c r="K151" s="284" t="str">
        <f t="shared" si="57"/>
        <v/>
      </c>
      <c r="L151" s="389" t="s">
        <v>442</v>
      </c>
      <c r="M151" s="390" t="s">
        <v>491</v>
      </c>
      <c r="N151" s="391" t="str">
        <f t="shared" si="58"/>
        <v/>
      </c>
      <c r="O151" s="391" t="str">
        <f t="shared" si="59"/>
        <v/>
      </c>
    </row>
    <row r="152" spans="1:15" x14ac:dyDescent="0.35">
      <c r="A152" s="184"/>
      <c r="B152" s="185"/>
      <c r="C152" s="186"/>
      <c r="D152" s="187"/>
      <c r="E152" s="188"/>
      <c r="F152" s="279" t="str">
        <f t="shared" si="55"/>
        <v/>
      </c>
      <c r="G152" s="189"/>
      <c r="H152" s="281" t="str">
        <f>IF(AND(D152="Regelbedarf",G152="ja"),Stammdaten!$B$8,IF(AND(D152="Regelbedarf anteilig",G152="ja"),Stammdaten!$B$8,""))</f>
        <v/>
      </c>
      <c r="I152" s="190"/>
      <c r="J152" s="283" t="str">
        <f t="shared" si="56"/>
        <v/>
      </c>
      <c r="K152" s="284" t="str">
        <f t="shared" si="57"/>
        <v/>
      </c>
      <c r="L152" s="389" t="s">
        <v>442</v>
      </c>
      <c r="M152" s="390" t="s">
        <v>491</v>
      </c>
      <c r="N152" s="391" t="str">
        <f t="shared" si="58"/>
        <v/>
      </c>
      <c r="O152" s="391" t="str">
        <f t="shared" si="59"/>
        <v/>
      </c>
    </row>
    <row r="153" spans="1:15" x14ac:dyDescent="0.35">
      <c r="A153" s="309" t="s">
        <v>106</v>
      </c>
      <c r="B153" s="310"/>
      <c r="C153" s="282" t="str">
        <f>+$C$18</f>
        <v>Kosten p.a. für alle</v>
      </c>
      <c r="D153" s="282" t="str">
        <f>+$D$18</f>
        <v>Kostenzuordnung</v>
      </c>
      <c r="E153" s="287" t="str">
        <f>+$E$18</f>
        <v>Anteil RB %</v>
      </c>
      <c r="F153" s="280" t="str">
        <f>+$F$18</f>
        <v>Anteil RB €</v>
      </c>
      <c r="G153" s="282" t="str">
        <f>+$G$18</f>
        <v>Aufteil. auf alle?</v>
      </c>
      <c r="H153" s="282" t="str">
        <f>+$H$18</f>
        <v>Verteilung auf alle</v>
      </c>
      <c r="I153" s="287" t="str">
        <f>+$I$18</f>
        <v>indiv. Teiler</v>
      </c>
      <c r="J153" s="285" t="str">
        <f>+$J$18</f>
        <v>Regelbed.fin. für alle:</v>
      </c>
      <c r="K153" s="285" t="str">
        <f>+$K$18</f>
        <v>zusätzlich individuell:</v>
      </c>
      <c r="L153" s="374" t="str">
        <f>+$L$18</f>
        <v>Kostengruppe:</v>
      </c>
      <c r="M153" s="373" t="str">
        <f>+$M$18</f>
        <v>Kostenbereich:</v>
      </c>
      <c r="N153" s="215"/>
      <c r="O153" s="215"/>
    </row>
    <row r="154" spans="1:15" ht="21" x14ac:dyDescent="0.35">
      <c r="A154" s="184"/>
      <c r="B154" s="185" t="s">
        <v>47</v>
      </c>
      <c r="C154" s="186">
        <v>200</v>
      </c>
      <c r="D154" s="187" t="s">
        <v>350</v>
      </c>
      <c r="E154" s="188"/>
      <c r="F154" s="279" t="str">
        <f t="shared" ref="F154:F162" si="60">+IF(D154="Regelbedarf anteilig",C154*E154,IF(D154="Regelbedarf",C154,""))</f>
        <v/>
      </c>
      <c r="G154" s="189"/>
      <c r="H154" s="281" t="str">
        <f>IF(AND(D154="Regelbedarf",G154="ja"),Stammdaten!$B$8,IF(AND(D154="Regelbedarf anteilig",G154="ja"),Stammdaten!$B$8,""))</f>
        <v/>
      </c>
      <c r="I154" s="190"/>
      <c r="J154" s="283" t="str">
        <f t="shared" ref="J154:J162" si="61">IF(G154="ja",ROUND((F154/H154/12*$J$16),2),"")</f>
        <v/>
      </c>
      <c r="K154" s="284" t="str">
        <f t="shared" ref="K154:K162" si="62">IF(G154="nein",ROUND((F154/I154/12*$K$16),2),"")</f>
        <v/>
      </c>
      <c r="L154" s="389" t="s">
        <v>106</v>
      </c>
      <c r="M154" s="390" t="s">
        <v>492</v>
      </c>
      <c r="N154" s="391" t="str">
        <f t="shared" ref="N154:N162" si="63">IF(AND(C154&lt;&gt;0,L154=""),"Zuordnung zur Kostengruppe fehlt!","")</f>
        <v/>
      </c>
      <c r="O154" s="391" t="str">
        <f t="shared" ref="O154:O162" si="64">IF(AND(C154&lt;&gt;0,M154=""),"Zuordnung zum Kostenbereich fehlt!","")</f>
        <v/>
      </c>
    </row>
    <row r="155" spans="1:15" ht="21" x14ac:dyDescent="0.35">
      <c r="A155" s="184"/>
      <c r="B155" s="185" t="s">
        <v>445</v>
      </c>
      <c r="C155" s="186">
        <v>81370</v>
      </c>
      <c r="D155" s="187" t="s">
        <v>350</v>
      </c>
      <c r="E155" s="188"/>
      <c r="F155" s="279" t="str">
        <f t="shared" si="60"/>
        <v/>
      </c>
      <c r="G155" s="189"/>
      <c r="H155" s="281" t="str">
        <f>IF(AND(D155="Regelbedarf",G155="ja"),Stammdaten!$B$8,IF(AND(D155="Regelbedarf anteilig",G155="ja"),Stammdaten!$B$8,""))</f>
        <v/>
      </c>
      <c r="I155" s="190"/>
      <c r="J155" s="283" t="str">
        <f t="shared" si="61"/>
        <v/>
      </c>
      <c r="K155" s="284" t="str">
        <f t="shared" si="62"/>
        <v/>
      </c>
      <c r="L155" s="389" t="s">
        <v>106</v>
      </c>
      <c r="M155" s="390" t="s">
        <v>492</v>
      </c>
      <c r="N155" s="391" t="str">
        <f t="shared" si="63"/>
        <v/>
      </c>
      <c r="O155" s="391" t="str">
        <f t="shared" si="64"/>
        <v/>
      </c>
    </row>
    <row r="156" spans="1:15" ht="21" x14ac:dyDescent="0.35">
      <c r="A156" s="184"/>
      <c r="B156" s="197" t="s">
        <v>440</v>
      </c>
      <c r="C156" s="199">
        <v>5500</v>
      </c>
      <c r="D156" s="198" t="s">
        <v>72</v>
      </c>
      <c r="E156" s="188"/>
      <c r="F156" s="279" t="str">
        <f t="shared" si="60"/>
        <v/>
      </c>
      <c r="G156" s="189"/>
      <c r="H156" s="281" t="str">
        <f>IF(AND(D156="Regelbedarf",G156="ja"),Stammdaten!$B$8,IF(AND(D156="Regelbedarf anteilig",G156="ja"),Stammdaten!$B$8,""))</f>
        <v/>
      </c>
      <c r="I156" s="190"/>
      <c r="J156" s="283" t="str">
        <f t="shared" si="61"/>
        <v/>
      </c>
      <c r="K156" s="284" t="str">
        <f t="shared" si="62"/>
        <v/>
      </c>
      <c r="L156" s="389" t="s">
        <v>106</v>
      </c>
      <c r="M156" s="390" t="s">
        <v>492</v>
      </c>
      <c r="N156" s="391" t="str">
        <f t="shared" si="63"/>
        <v/>
      </c>
      <c r="O156" s="391" t="str">
        <f t="shared" si="64"/>
        <v/>
      </c>
    </row>
    <row r="157" spans="1:15" ht="21" x14ac:dyDescent="0.35">
      <c r="A157" s="184"/>
      <c r="B157" s="185" t="s">
        <v>48</v>
      </c>
      <c r="C157" s="186"/>
      <c r="D157" s="187" t="s">
        <v>75</v>
      </c>
      <c r="E157" s="188"/>
      <c r="F157" s="279" t="str">
        <f t="shared" si="60"/>
        <v/>
      </c>
      <c r="G157" s="189"/>
      <c r="H157" s="281" t="str">
        <f>IF(AND(D157="Regelbedarf",G157="ja"),Stammdaten!$B$8,IF(AND(D157="Regelbedarf anteilig",G157="ja"),Stammdaten!$B$8,""))</f>
        <v/>
      </c>
      <c r="I157" s="190"/>
      <c r="J157" s="283" t="str">
        <f t="shared" si="61"/>
        <v/>
      </c>
      <c r="K157" s="284" t="str">
        <f t="shared" si="62"/>
        <v/>
      </c>
      <c r="L157" s="389" t="s">
        <v>106</v>
      </c>
      <c r="M157" s="390" t="s">
        <v>492</v>
      </c>
      <c r="N157" s="391" t="str">
        <f t="shared" si="63"/>
        <v/>
      </c>
      <c r="O157" s="391" t="str">
        <f t="shared" si="64"/>
        <v/>
      </c>
    </row>
    <row r="158" spans="1:15" x14ac:dyDescent="0.35">
      <c r="A158" s="184"/>
      <c r="B158" s="185" t="s">
        <v>49</v>
      </c>
      <c r="C158" s="186"/>
      <c r="D158" s="187" t="s">
        <v>350</v>
      </c>
      <c r="E158" s="188"/>
      <c r="F158" s="279" t="str">
        <f t="shared" si="60"/>
        <v/>
      </c>
      <c r="G158" s="189"/>
      <c r="H158" s="281" t="str">
        <f>IF(AND(D158="Regelbedarf",G158="ja"),Stammdaten!$B$8,IF(AND(D158="Regelbedarf anteilig",G158="ja"),Stammdaten!$B$8,""))</f>
        <v/>
      </c>
      <c r="I158" s="190"/>
      <c r="J158" s="283" t="str">
        <f t="shared" si="61"/>
        <v/>
      </c>
      <c r="K158" s="284" t="str">
        <f t="shared" si="62"/>
        <v/>
      </c>
      <c r="L158" s="389" t="s">
        <v>106</v>
      </c>
      <c r="M158" s="390" t="s">
        <v>492</v>
      </c>
      <c r="N158" s="391" t="str">
        <f t="shared" si="63"/>
        <v/>
      </c>
      <c r="O158" s="391" t="str">
        <f t="shared" si="64"/>
        <v/>
      </c>
    </row>
    <row r="159" spans="1:15" x14ac:dyDescent="0.35">
      <c r="A159" s="184"/>
      <c r="B159" s="185" t="s">
        <v>312</v>
      </c>
      <c r="C159" s="186"/>
      <c r="D159" s="187" t="s">
        <v>350</v>
      </c>
      <c r="E159" s="188"/>
      <c r="F159" s="279" t="str">
        <f t="shared" si="60"/>
        <v/>
      </c>
      <c r="G159" s="189"/>
      <c r="H159" s="281" t="str">
        <f>IF(AND(D159="Regelbedarf",G159="ja"),Stammdaten!$B$8,IF(AND(D159="Regelbedarf anteilig",G159="ja"),Stammdaten!$B$8,""))</f>
        <v/>
      </c>
      <c r="I159" s="190"/>
      <c r="J159" s="283" t="str">
        <f t="shared" si="61"/>
        <v/>
      </c>
      <c r="K159" s="284" t="str">
        <f t="shared" si="62"/>
        <v/>
      </c>
      <c r="L159" s="389" t="s">
        <v>106</v>
      </c>
      <c r="M159" s="390" t="s">
        <v>492</v>
      </c>
      <c r="N159" s="391" t="str">
        <f t="shared" si="63"/>
        <v/>
      </c>
      <c r="O159" s="391" t="str">
        <f t="shared" si="64"/>
        <v/>
      </c>
    </row>
    <row r="160" spans="1:15" x14ac:dyDescent="0.35">
      <c r="A160" s="184"/>
      <c r="B160" s="185"/>
      <c r="C160" s="186"/>
      <c r="D160" s="187"/>
      <c r="E160" s="188"/>
      <c r="F160" s="279" t="str">
        <f t="shared" si="60"/>
        <v/>
      </c>
      <c r="G160" s="189"/>
      <c r="H160" s="281" t="str">
        <f>IF(AND(D160="Regelbedarf",G160="ja"),Stammdaten!$B$8,IF(AND(D160="Regelbedarf anteilig",G160="ja"),Stammdaten!$B$8,""))</f>
        <v/>
      </c>
      <c r="I160" s="190"/>
      <c r="J160" s="283" t="str">
        <f t="shared" si="61"/>
        <v/>
      </c>
      <c r="K160" s="284" t="str">
        <f t="shared" si="62"/>
        <v/>
      </c>
      <c r="L160" s="389" t="s">
        <v>106</v>
      </c>
      <c r="M160" s="390" t="s">
        <v>492</v>
      </c>
      <c r="N160" s="391" t="str">
        <f t="shared" si="63"/>
        <v/>
      </c>
      <c r="O160" s="391" t="str">
        <f t="shared" si="64"/>
        <v/>
      </c>
    </row>
    <row r="161" spans="1:15" x14ac:dyDescent="0.35">
      <c r="A161" s="184"/>
      <c r="B161" s="185"/>
      <c r="C161" s="186"/>
      <c r="D161" s="187"/>
      <c r="E161" s="188"/>
      <c r="F161" s="279" t="str">
        <f t="shared" si="60"/>
        <v/>
      </c>
      <c r="G161" s="189"/>
      <c r="H161" s="281" t="str">
        <f>IF(AND(D161="Regelbedarf",G161="ja"),Stammdaten!$B$8,IF(AND(D161="Regelbedarf anteilig",G161="ja"),Stammdaten!$B$8,""))</f>
        <v/>
      </c>
      <c r="I161" s="190"/>
      <c r="J161" s="283" t="str">
        <f t="shared" si="61"/>
        <v/>
      </c>
      <c r="K161" s="284" t="str">
        <f t="shared" si="62"/>
        <v/>
      </c>
      <c r="L161" s="389" t="s">
        <v>106</v>
      </c>
      <c r="M161" s="390" t="s">
        <v>492</v>
      </c>
      <c r="N161" s="391" t="str">
        <f t="shared" si="63"/>
        <v/>
      </c>
      <c r="O161" s="391" t="str">
        <f t="shared" si="64"/>
        <v/>
      </c>
    </row>
    <row r="162" spans="1:15" x14ac:dyDescent="0.35">
      <c r="A162" s="184"/>
      <c r="B162" s="185"/>
      <c r="C162" s="186"/>
      <c r="D162" s="187"/>
      <c r="E162" s="188"/>
      <c r="F162" s="279" t="str">
        <f t="shared" si="60"/>
        <v/>
      </c>
      <c r="G162" s="189"/>
      <c r="H162" s="281" t="str">
        <f>IF(AND(D162="Regelbedarf",G162="ja"),Stammdaten!$B$8,IF(AND(D162="Regelbedarf anteilig",G162="ja"),Stammdaten!$B$8,""))</f>
        <v/>
      </c>
      <c r="I162" s="190"/>
      <c r="J162" s="283" t="str">
        <f t="shared" si="61"/>
        <v/>
      </c>
      <c r="K162" s="284" t="str">
        <f t="shared" si="62"/>
        <v/>
      </c>
      <c r="L162" s="389" t="s">
        <v>106</v>
      </c>
      <c r="M162" s="390" t="s">
        <v>492</v>
      </c>
      <c r="N162" s="391" t="str">
        <f t="shared" si="63"/>
        <v/>
      </c>
      <c r="O162" s="391" t="str">
        <f t="shared" si="64"/>
        <v/>
      </c>
    </row>
    <row r="163" spans="1:15" x14ac:dyDescent="0.35">
      <c r="A163" s="309" t="s">
        <v>107</v>
      </c>
      <c r="B163" s="310"/>
      <c r="C163" s="282" t="str">
        <f>+$C$18</f>
        <v>Kosten p.a. für alle</v>
      </c>
      <c r="D163" s="282" t="str">
        <f>+$D$18</f>
        <v>Kostenzuordnung</v>
      </c>
      <c r="E163" s="287" t="str">
        <f>+$E$18</f>
        <v>Anteil RB %</v>
      </c>
      <c r="F163" s="280" t="str">
        <f>+$F$18</f>
        <v>Anteil RB €</v>
      </c>
      <c r="G163" s="282" t="str">
        <f>+$G$18</f>
        <v>Aufteil. auf alle?</v>
      </c>
      <c r="H163" s="282" t="str">
        <f>+$H$18</f>
        <v>Verteilung auf alle</v>
      </c>
      <c r="I163" s="287" t="str">
        <f>+$I$18</f>
        <v>indiv. Teiler</v>
      </c>
      <c r="J163" s="285" t="str">
        <f>+$J$18</f>
        <v>Regelbed.fin. für alle:</v>
      </c>
      <c r="K163" s="285" t="str">
        <f>+$K$18</f>
        <v>zusätzlich individuell:</v>
      </c>
      <c r="L163" s="374" t="str">
        <f>+$L$18</f>
        <v>Kostengruppe:</v>
      </c>
      <c r="M163" s="373" t="str">
        <f>+$M$18</f>
        <v>Kostenbereich:</v>
      </c>
      <c r="N163" s="215"/>
      <c r="O163" s="215"/>
    </row>
    <row r="164" spans="1:15" x14ac:dyDescent="0.35">
      <c r="A164" s="184"/>
      <c r="B164" s="185" t="s">
        <v>50</v>
      </c>
      <c r="C164" s="186"/>
      <c r="D164" s="187" t="s">
        <v>72</v>
      </c>
      <c r="E164" s="188"/>
      <c r="F164" s="279" t="str">
        <f t="shared" ref="F164:F192" si="65">+IF(D164="Regelbedarf anteilig",C164*E164,IF(D164="Regelbedarf",C164,""))</f>
        <v/>
      </c>
      <c r="G164" s="189"/>
      <c r="H164" s="281" t="str">
        <f>IF(AND(D164="Regelbedarf",G164="ja"),Stammdaten!$B$8,IF(AND(D164="Regelbedarf anteilig",G164="ja"),Stammdaten!$B$8,""))</f>
        <v/>
      </c>
      <c r="I164" s="190"/>
      <c r="J164" s="283" t="str">
        <f t="shared" ref="J164:J192" si="66">IF(G164="ja",ROUND((F164/H164/12*$J$16),2),"")</f>
        <v/>
      </c>
      <c r="K164" s="284" t="str">
        <f t="shared" ref="K164:K192" si="67">IF(G164="nein",ROUND((F164/I164/12*$K$16),2),"")</f>
        <v/>
      </c>
      <c r="L164" s="389" t="s">
        <v>107</v>
      </c>
      <c r="M164" s="390" t="s">
        <v>491</v>
      </c>
      <c r="N164" s="391" t="str">
        <f t="shared" ref="N164:N192" si="68">IF(AND(C164&lt;&gt;0,L164=""),"Zuordnung zur Kostengruppe fehlt!","")</f>
        <v/>
      </c>
      <c r="O164" s="391" t="str">
        <f t="shared" ref="O164:O192" si="69">IF(AND(C164&lt;&gt;0,M164=""),"Zuordnung zum Kostenbereich fehlt!","")</f>
        <v/>
      </c>
    </row>
    <row r="165" spans="1:15" x14ac:dyDescent="0.35">
      <c r="A165" s="184"/>
      <c r="B165" s="185" t="s">
        <v>51</v>
      </c>
      <c r="C165" s="186"/>
      <c r="D165" s="187" t="s">
        <v>72</v>
      </c>
      <c r="E165" s="188"/>
      <c r="F165" s="279" t="str">
        <f t="shared" si="65"/>
        <v/>
      </c>
      <c r="G165" s="189"/>
      <c r="H165" s="281" t="str">
        <f>IF(AND(D165="Regelbedarf",G165="ja"),Stammdaten!$B$8,IF(AND(D165="Regelbedarf anteilig",G165="ja"),Stammdaten!$B$8,""))</f>
        <v/>
      </c>
      <c r="I165" s="190"/>
      <c r="J165" s="283" t="str">
        <f t="shared" si="66"/>
        <v/>
      </c>
      <c r="K165" s="284" t="str">
        <f t="shared" si="67"/>
        <v/>
      </c>
      <c r="L165" s="389" t="s">
        <v>107</v>
      </c>
      <c r="M165" s="390" t="s">
        <v>491</v>
      </c>
      <c r="N165" s="391" t="str">
        <f t="shared" si="68"/>
        <v/>
      </c>
      <c r="O165" s="391" t="str">
        <f t="shared" si="69"/>
        <v/>
      </c>
    </row>
    <row r="166" spans="1:15" x14ac:dyDescent="0.35">
      <c r="A166" s="184"/>
      <c r="B166" s="185" t="s">
        <v>52</v>
      </c>
      <c r="C166" s="186">
        <v>0</v>
      </c>
      <c r="D166" s="187" t="s">
        <v>350</v>
      </c>
      <c r="E166" s="188"/>
      <c r="F166" s="279" t="str">
        <f t="shared" si="65"/>
        <v/>
      </c>
      <c r="G166" s="189"/>
      <c r="H166" s="281" t="str">
        <f>IF(AND(D166="Regelbedarf",G166="ja"),Stammdaten!$B$8,IF(AND(D166="Regelbedarf anteilig",G166="ja"),Stammdaten!$B$8,""))</f>
        <v/>
      </c>
      <c r="I166" s="190"/>
      <c r="J166" s="283" t="str">
        <f t="shared" si="66"/>
        <v/>
      </c>
      <c r="K166" s="284" t="str">
        <f t="shared" si="67"/>
        <v/>
      </c>
      <c r="L166" s="389" t="s">
        <v>107</v>
      </c>
      <c r="M166" s="390" t="s">
        <v>492</v>
      </c>
      <c r="N166" s="391" t="str">
        <f t="shared" si="68"/>
        <v/>
      </c>
      <c r="O166" s="391" t="str">
        <f t="shared" si="69"/>
        <v/>
      </c>
    </row>
    <row r="167" spans="1:15" x14ac:dyDescent="0.35">
      <c r="A167" s="184"/>
      <c r="B167" s="185" t="s">
        <v>53</v>
      </c>
      <c r="C167" s="186"/>
      <c r="D167" s="187" t="s">
        <v>350</v>
      </c>
      <c r="E167" s="188"/>
      <c r="F167" s="279" t="str">
        <f t="shared" si="65"/>
        <v/>
      </c>
      <c r="G167" s="189"/>
      <c r="H167" s="281" t="str">
        <f>IF(AND(D167="Regelbedarf",G167="ja"),Stammdaten!$B$8,IF(AND(D167="Regelbedarf anteilig",G167="ja"),Stammdaten!$B$8,""))</f>
        <v/>
      </c>
      <c r="I167" s="190"/>
      <c r="J167" s="283" t="str">
        <f t="shared" si="66"/>
        <v/>
      </c>
      <c r="K167" s="284" t="str">
        <f t="shared" si="67"/>
        <v/>
      </c>
      <c r="L167" s="389" t="s">
        <v>107</v>
      </c>
      <c r="M167" s="390" t="s">
        <v>492</v>
      </c>
      <c r="N167" s="391" t="str">
        <f t="shared" si="68"/>
        <v/>
      </c>
      <c r="O167" s="391" t="str">
        <f t="shared" si="69"/>
        <v/>
      </c>
    </row>
    <row r="168" spans="1:15" x14ac:dyDescent="0.35">
      <c r="A168" s="184"/>
      <c r="B168" s="185" t="s">
        <v>54</v>
      </c>
      <c r="C168" s="186"/>
      <c r="D168" s="187" t="s">
        <v>350</v>
      </c>
      <c r="E168" s="188"/>
      <c r="F168" s="279" t="str">
        <f t="shared" si="65"/>
        <v/>
      </c>
      <c r="G168" s="189"/>
      <c r="H168" s="281" t="str">
        <f>IF(AND(D168="Regelbedarf",G168="ja"),Stammdaten!$B$8,IF(AND(D168="Regelbedarf anteilig",G168="ja"),Stammdaten!$B$8,""))</f>
        <v/>
      </c>
      <c r="I168" s="190"/>
      <c r="J168" s="283" t="str">
        <f t="shared" si="66"/>
        <v/>
      </c>
      <c r="K168" s="284" t="str">
        <f t="shared" si="67"/>
        <v/>
      </c>
      <c r="L168" s="389" t="s">
        <v>107</v>
      </c>
      <c r="M168" s="390" t="s">
        <v>492</v>
      </c>
      <c r="N168" s="391" t="str">
        <f t="shared" si="68"/>
        <v/>
      </c>
      <c r="O168" s="391" t="str">
        <f t="shared" si="69"/>
        <v/>
      </c>
    </row>
    <row r="169" spans="1:15" x14ac:dyDescent="0.35">
      <c r="A169" s="184"/>
      <c r="B169" s="185" t="s">
        <v>55</v>
      </c>
      <c r="C169" s="186">
        <v>3100</v>
      </c>
      <c r="D169" s="187" t="s">
        <v>350</v>
      </c>
      <c r="E169" s="188"/>
      <c r="F169" s="279" t="str">
        <f t="shared" si="65"/>
        <v/>
      </c>
      <c r="G169" s="189"/>
      <c r="H169" s="281" t="str">
        <f>IF(AND(D169="Regelbedarf",G169="ja"),Stammdaten!$B$8,IF(AND(D169="Regelbedarf anteilig",G169="ja"),Stammdaten!$B$8,""))</f>
        <v/>
      </c>
      <c r="I169" s="190"/>
      <c r="J169" s="283" t="str">
        <f t="shared" si="66"/>
        <v/>
      </c>
      <c r="K169" s="284" t="str">
        <f t="shared" si="67"/>
        <v/>
      </c>
      <c r="L169" s="389" t="s">
        <v>107</v>
      </c>
      <c r="M169" s="390" t="s">
        <v>492</v>
      </c>
      <c r="N169" s="391" t="str">
        <f t="shared" si="68"/>
        <v/>
      </c>
      <c r="O169" s="391" t="str">
        <f t="shared" si="69"/>
        <v/>
      </c>
    </row>
    <row r="170" spans="1:15" x14ac:dyDescent="0.35">
      <c r="A170" s="184"/>
      <c r="B170" s="185" t="s">
        <v>56</v>
      </c>
      <c r="C170" s="186"/>
      <c r="D170" s="187" t="s">
        <v>350</v>
      </c>
      <c r="E170" s="188"/>
      <c r="F170" s="279" t="str">
        <f t="shared" si="65"/>
        <v/>
      </c>
      <c r="G170" s="189"/>
      <c r="H170" s="281" t="str">
        <f>IF(AND(D170="Regelbedarf",G170="ja"),Stammdaten!$B$8,IF(AND(D170="Regelbedarf anteilig",G170="ja"),Stammdaten!$B$8,""))</f>
        <v/>
      </c>
      <c r="I170" s="190"/>
      <c r="J170" s="283" t="str">
        <f t="shared" si="66"/>
        <v/>
      </c>
      <c r="K170" s="284" t="str">
        <f t="shared" si="67"/>
        <v/>
      </c>
      <c r="L170" s="389" t="s">
        <v>107</v>
      </c>
      <c r="M170" s="390" t="s">
        <v>492</v>
      </c>
      <c r="N170" s="391" t="str">
        <f t="shared" si="68"/>
        <v/>
      </c>
      <c r="O170" s="391" t="str">
        <f t="shared" si="69"/>
        <v/>
      </c>
    </row>
    <row r="171" spans="1:15" ht="21" x14ac:dyDescent="0.35">
      <c r="A171" s="184"/>
      <c r="B171" s="185" t="s">
        <v>116</v>
      </c>
      <c r="C171" s="186"/>
      <c r="D171" s="187" t="s">
        <v>72</v>
      </c>
      <c r="E171" s="188"/>
      <c r="F171" s="279" t="str">
        <f t="shared" si="65"/>
        <v/>
      </c>
      <c r="G171" s="189"/>
      <c r="H171" s="281" t="str">
        <f>IF(AND(D171="Regelbedarf",G171="ja"),Stammdaten!$B$8,IF(AND(D171="Regelbedarf anteilig",G171="ja"),Stammdaten!$B$8,""))</f>
        <v/>
      </c>
      <c r="I171" s="190"/>
      <c r="J171" s="283" t="str">
        <f t="shared" si="66"/>
        <v/>
      </c>
      <c r="K171" s="284" t="str">
        <f t="shared" si="67"/>
        <v/>
      </c>
      <c r="L171" s="389" t="s">
        <v>107</v>
      </c>
      <c r="M171" s="390" t="s">
        <v>491</v>
      </c>
      <c r="N171" s="391" t="str">
        <f t="shared" si="68"/>
        <v/>
      </c>
      <c r="O171" s="391" t="str">
        <f t="shared" si="69"/>
        <v/>
      </c>
    </row>
    <row r="172" spans="1:15" x14ac:dyDescent="0.35">
      <c r="A172" s="184"/>
      <c r="B172" s="185" t="s">
        <v>57</v>
      </c>
      <c r="C172" s="186"/>
      <c r="D172" s="187" t="s">
        <v>72</v>
      </c>
      <c r="E172" s="188"/>
      <c r="F172" s="279" t="str">
        <f t="shared" si="65"/>
        <v/>
      </c>
      <c r="G172" s="189"/>
      <c r="H172" s="281" t="str">
        <f>IF(AND(D172="Regelbedarf",G172="ja"),Stammdaten!$B$8,IF(AND(D172="Regelbedarf anteilig",G172="ja"),Stammdaten!$B$8,""))</f>
        <v/>
      </c>
      <c r="I172" s="190"/>
      <c r="J172" s="283" t="str">
        <f t="shared" si="66"/>
        <v/>
      </c>
      <c r="K172" s="284" t="str">
        <f t="shared" si="67"/>
        <v/>
      </c>
      <c r="L172" s="389" t="s">
        <v>499</v>
      </c>
      <c r="M172" s="390" t="s">
        <v>491</v>
      </c>
      <c r="N172" s="391" t="str">
        <f t="shared" si="68"/>
        <v/>
      </c>
      <c r="O172" s="391" t="str">
        <f t="shared" si="69"/>
        <v/>
      </c>
    </row>
    <row r="173" spans="1:15" ht="21" x14ac:dyDescent="0.35">
      <c r="A173" s="184"/>
      <c r="B173" s="185" t="s">
        <v>58</v>
      </c>
      <c r="C173" s="186"/>
      <c r="D173" s="187" t="s">
        <v>72</v>
      </c>
      <c r="E173" s="188"/>
      <c r="F173" s="279" t="str">
        <f t="shared" si="65"/>
        <v/>
      </c>
      <c r="G173" s="189"/>
      <c r="H173" s="281" t="str">
        <f>IF(AND(D173="Regelbedarf",G173="ja"),Stammdaten!$B$8,IF(AND(D173="Regelbedarf anteilig",G173="ja"),Stammdaten!$B$8,""))</f>
        <v/>
      </c>
      <c r="I173" s="190"/>
      <c r="J173" s="283" t="str">
        <f t="shared" si="66"/>
        <v/>
      </c>
      <c r="K173" s="284" t="str">
        <f t="shared" si="67"/>
        <v/>
      </c>
      <c r="L173" s="389" t="s">
        <v>507</v>
      </c>
      <c r="M173" s="390" t="s">
        <v>491</v>
      </c>
      <c r="N173" s="391" t="str">
        <f t="shared" si="68"/>
        <v/>
      </c>
      <c r="O173" s="391" t="str">
        <f t="shared" si="69"/>
        <v/>
      </c>
    </row>
    <row r="174" spans="1:15" ht="21" x14ac:dyDescent="0.35">
      <c r="A174" s="184"/>
      <c r="B174" s="185" t="s">
        <v>59</v>
      </c>
      <c r="C174" s="186"/>
      <c r="D174" s="187" t="s">
        <v>72</v>
      </c>
      <c r="E174" s="188"/>
      <c r="F174" s="279" t="str">
        <f t="shared" si="65"/>
        <v/>
      </c>
      <c r="G174" s="189"/>
      <c r="H174" s="281" t="str">
        <f>IF(AND(D174="Regelbedarf",G174="ja"),Stammdaten!$B$8,IF(AND(D174="Regelbedarf anteilig",G174="ja"),Stammdaten!$B$8,""))</f>
        <v/>
      </c>
      <c r="I174" s="190"/>
      <c r="J174" s="283" t="str">
        <f t="shared" si="66"/>
        <v/>
      </c>
      <c r="K174" s="284" t="str">
        <f t="shared" si="67"/>
        <v/>
      </c>
      <c r="L174" s="389" t="s">
        <v>508</v>
      </c>
      <c r="M174" s="390" t="s">
        <v>491</v>
      </c>
      <c r="N174" s="391" t="str">
        <f t="shared" si="68"/>
        <v/>
      </c>
      <c r="O174" s="391" t="str">
        <f t="shared" si="69"/>
        <v/>
      </c>
    </row>
    <row r="175" spans="1:15" x14ac:dyDescent="0.35">
      <c r="A175" s="184"/>
      <c r="B175" s="185" t="s">
        <v>60</v>
      </c>
      <c r="C175" s="186"/>
      <c r="D175" s="187" t="s">
        <v>72</v>
      </c>
      <c r="E175" s="188"/>
      <c r="F175" s="279" t="str">
        <f t="shared" si="65"/>
        <v/>
      </c>
      <c r="G175" s="189"/>
      <c r="H175" s="281" t="str">
        <f>IF(AND(D175="Regelbedarf",G175="ja"),Stammdaten!$B$8,IF(AND(D175="Regelbedarf anteilig",G175="ja"),Stammdaten!$B$8,""))</f>
        <v/>
      </c>
      <c r="I175" s="190"/>
      <c r="J175" s="283" t="str">
        <f t="shared" si="66"/>
        <v/>
      </c>
      <c r="K175" s="284" t="str">
        <f t="shared" si="67"/>
        <v/>
      </c>
      <c r="L175" s="389" t="s">
        <v>107</v>
      </c>
      <c r="M175" s="390" t="s">
        <v>491</v>
      </c>
      <c r="N175" s="391" t="str">
        <f t="shared" si="68"/>
        <v/>
      </c>
      <c r="O175" s="391" t="str">
        <f t="shared" si="69"/>
        <v/>
      </c>
    </row>
    <row r="176" spans="1:15" x14ac:dyDescent="0.35">
      <c r="A176" s="184"/>
      <c r="B176" s="185" t="s">
        <v>61</v>
      </c>
      <c r="C176" s="186"/>
      <c r="D176" s="187" t="s">
        <v>72</v>
      </c>
      <c r="E176" s="188"/>
      <c r="F176" s="279" t="str">
        <f t="shared" si="65"/>
        <v/>
      </c>
      <c r="G176" s="189"/>
      <c r="H176" s="281" t="str">
        <f>IF(AND(D176="Regelbedarf",G176="ja"),Stammdaten!$B$8,IF(AND(D176="Regelbedarf anteilig",G176="ja"),Stammdaten!$B$8,""))</f>
        <v/>
      </c>
      <c r="I176" s="190"/>
      <c r="J176" s="283" t="str">
        <f t="shared" si="66"/>
        <v/>
      </c>
      <c r="K176" s="284" t="str">
        <f t="shared" si="67"/>
        <v/>
      </c>
      <c r="L176" s="389" t="s">
        <v>107</v>
      </c>
      <c r="M176" s="390" t="s">
        <v>491</v>
      </c>
      <c r="N176" s="391" t="str">
        <f t="shared" si="68"/>
        <v/>
      </c>
      <c r="O176" s="391" t="str">
        <f t="shared" si="69"/>
        <v/>
      </c>
    </row>
    <row r="177" spans="1:15" ht="21" x14ac:dyDescent="0.35">
      <c r="A177" s="184"/>
      <c r="B177" s="185" t="s">
        <v>62</v>
      </c>
      <c r="C177" s="186"/>
      <c r="D177" s="187" t="s">
        <v>72</v>
      </c>
      <c r="E177" s="188"/>
      <c r="F177" s="279" t="str">
        <f t="shared" si="65"/>
        <v/>
      </c>
      <c r="G177" s="189"/>
      <c r="H177" s="281" t="str">
        <f>IF(AND(D177="Regelbedarf",G177="ja"),Stammdaten!$B$8,IF(AND(D177="Regelbedarf anteilig",G177="ja"),Stammdaten!$B$8,""))</f>
        <v/>
      </c>
      <c r="I177" s="190"/>
      <c r="J177" s="283" t="str">
        <f t="shared" si="66"/>
        <v/>
      </c>
      <c r="K177" s="284" t="str">
        <f t="shared" si="67"/>
        <v/>
      </c>
      <c r="L177" s="389" t="s">
        <v>107</v>
      </c>
      <c r="M177" s="390" t="s">
        <v>491</v>
      </c>
      <c r="N177" s="391" t="str">
        <f t="shared" si="68"/>
        <v/>
      </c>
      <c r="O177" s="391" t="str">
        <f t="shared" si="69"/>
        <v/>
      </c>
    </row>
    <row r="178" spans="1:15" x14ac:dyDescent="0.35">
      <c r="A178" s="184"/>
      <c r="B178" s="185" t="s">
        <v>63</v>
      </c>
      <c r="C178" s="186"/>
      <c r="D178" s="187" t="s">
        <v>72</v>
      </c>
      <c r="E178" s="188"/>
      <c r="F178" s="279" t="str">
        <f t="shared" si="65"/>
        <v/>
      </c>
      <c r="G178" s="189"/>
      <c r="H178" s="281" t="str">
        <f>IF(AND(D178="Regelbedarf",G178="ja"),Stammdaten!$B$8,IF(AND(D178="Regelbedarf anteilig",G178="ja"),Stammdaten!$B$8,""))</f>
        <v/>
      </c>
      <c r="I178" s="190"/>
      <c r="J178" s="283" t="str">
        <f t="shared" si="66"/>
        <v/>
      </c>
      <c r="K178" s="284" t="str">
        <f t="shared" si="67"/>
        <v/>
      </c>
      <c r="L178" s="389" t="s">
        <v>107</v>
      </c>
      <c r="M178" s="390" t="s">
        <v>491</v>
      </c>
      <c r="N178" s="391" t="str">
        <f t="shared" si="68"/>
        <v/>
      </c>
      <c r="O178" s="391" t="str">
        <f t="shared" si="69"/>
        <v/>
      </c>
    </row>
    <row r="179" spans="1:15" ht="21" x14ac:dyDescent="0.35">
      <c r="A179" s="184"/>
      <c r="B179" s="185" t="s">
        <v>405</v>
      </c>
      <c r="C179" s="186"/>
      <c r="D179" s="187" t="s">
        <v>75</v>
      </c>
      <c r="E179" s="188"/>
      <c r="F179" s="279" t="str">
        <f t="shared" si="65"/>
        <v/>
      </c>
      <c r="G179" s="189"/>
      <c r="H179" s="281" t="str">
        <f>IF(AND(D179="Regelbedarf",G179="ja"),Stammdaten!$B$8,IF(AND(D179="Regelbedarf anteilig",G179="ja"),Stammdaten!$B$8,""))</f>
        <v/>
      </c>
      <c r="I179" s="190"/>
      <c r="J179" s="283" t="str">
        <f t="shared" si="66"/>
        <v/>
      </c>
      <c r="K179" s="284" t="str">
        <f t="shared" si="67"/>
        <v/>
      </c>
      <c r="L179" s="389" t="s">
        <v>107</v>
      </c>
      <c r="M179" s="390" t="s">
        <v>491</v>
      </c>
      <c r="N179" s="391" t="str">
        <f t="shared" si="68"/>
        <v/>
      </c>
      <c r="O179" s="391" t="str">
        <f t="shared" si="69"/>
        <v/>
      </c>
    </row>
    <row r="180" spans="1:15" ht="21" x14ac:dyDescent="0.35">
      <c r="A180" s="184"/>
      <c r="B180" s="185" t="s">
        <v>406</v>
      </c>
      <c r="C180" s="186"/>
      <c r="D180" s="187" t="s">
        <v>75</v>
      </c>
      <c r="E180" s="188"/>
      <c r="F180" s="279" t="str">
        <f t="shared" si="65"/>
        <v/>
      </c>
      <c r="G180" s="189"/>
      <c r="H180" s="281" t="str">
        <f>IF(AND(D180="Regelbedarf",G180="ja"),Stammdaten!$B$8,IF(AND(D180="Regelbedarf anteilig",G180="ja"),Stammdaten!$B$8,""))</f>
        <v/>
      </c>
      <c r="I180" s="190"/>
      <c r="J180" s="283" t="str">
        <f t="shared" si="66"/>
        <v/>
      </c>
      <c r="K180" s="284" t="str">
        <f t="shared" si="67"/>
        <v/>
      </c>
      <c r="L180" s="389" t="s">
        <v>107</v>
      </c>
      <c r="M180" s="390" t="s">
        <v>491</v>
      </c>
      <c r="N180" s="391" t="str">
        <f t="shared" si="68"/>
        <v/>
      </c>
      <c r="O180" s="391" t="str">
        <f t="shared" si="69"/>
        <v/>
      </c>
    </row>
    <row r="181" spans="1:15" ht="21" x14ac:dyDescent="0.35">
      <c r="A181" s="184"/>
      <c r="B181" s="185" t="s">
        <v>407</v>
      </c>
      <c r="C181" s="186"/>
      <c r="D181" s="187" t="s">
        <v>75</v>
      </c>
      <c r="E181" s="188"/>
      <c r="F181" s="279" t="str">
        <f t="shared" si="65"/>
        <v/>
      </c>
      <c r="G181" s="189"/>
      <c r="H181" s="281" t="str">
        <f>IF(AND(D181="Regelbedarf",G181="ja"),Stammdaten!$B$8,IF(AND(D181="Regelbedarf anteilig",G181="ja"),Stammdaten!$B$8,""))</f>
        <v/>
      </c>
      <c r="I181" s="190"/>
      <c r="J181" s="283" t="str">
        <f t="shared" si="66"/>
        <v/>
      </c>
      <c r="K181" s="284" t="str">
        <f t="shared" si="67"/>
        <v/>
      </c>
      <c r="L181" s="389" t="s">
        <v>107</v>
      </c>
      <c r="M181" s="390" t="s">
        <v>491</v>
      </c>
      <c r="N181" s="391" t="str">
        <f t="shared" si="68"/>
        <v/>
      </c>
      <c r="O181" s="391" t="str">
        <f t="shared" si="69"/>
        <v/>
      </c>
    </row>
    <row r="182" spans="1:15" ht="21" x14ac:dyDescent="0.35">
      <c r="A182" s="184"/>
      <c r="B182" s="185" t="s">
        <v>64</v>
      </c>
      <c r="C182" s="186"/>
      <c r="D182" s="187" t="s">
        <v>75</v>
      </c>
      <c r="E182" s="188"/>
      <c r="F182" s="279" t="str">
        <f t="shared" si="65"/>
        <v/>
      </c>
      <c r="G182" s="189"/>
      <c r="H182" s="281" t="str">
        <f>IF(AND(D182="Regelbedarf",G182="ja"),Stammdaten!$B$8,IF(AND(D182="Regelbedarf anteilig",G182="ja"),Stammdaten!$B$8,""))</f>
        <v/>
      </c>
      <c r="I182" s="190"/>
      <c r="J182" s="283" t="str">
        <f t="shared" si="66"/>
        <v/>
      </c>
      <c r="K182" s="284" t="str">
        <f t="shared" si="67"/>
        <v/>
      </c>
      <c r="L182" s="389" t="s">
        <v>107</v>
      </c>
      <c r="M182" s="390" t="s">
        <v>492</v>
      </c>
      <c r="N182" s="391" t="str">
        <f t="shared" si="68"/>
        <v/>
      </c>
      <c r="O182" s="391" t="str">
        <f t="shared" si="69"/>
        <v/>
      </c>
    </row>
    <row r="183" spans="1:15" ht="21" x14ac:dyDescent="0.35">
      <c r="A183" s="184"/>
      <c r="B183" s="185" t="s">
        <v>65</v>
      </c>
      <c r="C183" s="186"/>
      <c r="D183" s="187" t="s">
        <v>75</v>
      </c>
      <c r="E183" s="188"/>
      <c r="F183" s="279" t="str">
        <f t="shared" si="65"/>
        <v/>
      </c>
      <c r="G183" s="189"/>
      <c r="H183" s="281" t="str">
        <f>IF(AND(D183="Regelbedarf",G183="ja"),Stammdaten!$B$8,IF(AND(D183="Regelbedarf anteilig",G183="ja"),Stammdaten!$B$8,""))</f>
        <v/>
      </c>
      <c r="I183" s="190"/>
      <c r="J183" s="283" t="str">
        <f t="shared" si="66"/>
        <v/>
      </c>
      <c r="K183" s="284" t="str">
        <f t="shared" si="67"/>
        <v/>
      </c>
      <c r="L183" s="389" t="s">
        <v>107</v>
      </c>
      <c r="M183" s="390" t="s">
        <v>492</v>
      </c>
      <c r="N183" s="391" t="str">
        <f t="shared" si="68"/>
        <v/>
      </c>
      <c r="O183" s="391" t="str">
        <f t="shared" si="69"/>
        <v/>
      </c>
    </row>
    <row r="184" spans="1:15" x14ac:dyDescent="0.35">
      <c r="A184" s="184"/>
      <c r="B184" s="185" t="s">
        <v>66</v>
      </c>
      <c r="C184" s="186"/>
      <c r="D184" s="187" t="s">
        <v>75</v>
      </c>
      <c r="E184" s="188"/>
      <c r="F184" s="279" t="str">
        <f t="shared" si="65"/>
        <v/>
      </c>
      <c r="G184" s="189"/>
      <c r="H184" s="281" t="str">
        <f>IF(AND(D184="Regelbedarf",G184="ja"),Stammdaten!$B$8,IF(AND(D184="Regelbedarf anteilig",G184="ja"),Stammdaten!$B$8,""))</f>
        <v/>
      </c>
      <c r="I184" s="190"/>
      <c r="J184" s="283" t="str">
        <f t="shared" si="66"/>
        <v/>
      </c>
      <c r="K184" s="284" t="str">
        <f t="shared" si="67"/>
        <v/>
      </c>
      <c r="L184" s="389" t="s">
        <v>107</v>
      </c>
      <c r="M184" s="390" t="s">
        <v>492</v>
      </c>
      <c r="N184" s="391" t="str">
        <f t="shared" si="68"/>
        <v/>
      </c>
      <c r="O184" s="391" t="str">
        <f t="shared" si="69"/>
        <v/>
      </c>
    </row>
    <row r="185" spans="1:15" x14ac:dyDescent="0.35">
      <c r="A185" s="184"/>
      <c r="B185" s="185" t="s">
        <v>67</v>
      </c>
      <c r="C185" s="186"/>
      <c r="D185" s="187" t="s">
        <v>72</v>
      </c>
      <c r="E185" s="188"/>
      <c r="F185" s="279" t="str">
        <f t="shared" si="65"/>
        <v/>
      </c>
      <c r="G185" s="189"/>
      <c r="H185" s="281" t="str">
        <f>IF(AND(D185="Regelbedarf",G185="ja"),Stammdaten!$B$8,IF(AND(D185="Regelbedarf anteilig",G185="ja"),Stammdaten!$B$8,""))</f>
        <v/>
      </c>
      <c r="I185" s="190"/>
      <c r="J185" s="283" t="str">
        <f t="shared" si="66"/>
        <v/>
      </c>
      <c r="K185" s="284" t="str">
        <f t="shared" si="67"/>
        <v/>
      </c>
      <c r="L185" s="389" t="s">
        <v>107</v>
      </c>
      <c r="M185" s="390" t="s">
        <v>491</v>
      </c>
      <c r="N185" s="391" t="str">
        <f t="shared" si="68"/>
        <v/>
      </c>
      <c r="O185" s="391" t="str">
        <f t="shared" si="69"/>
        <v/>
      </c>
    </row>
    <row r="186" spans="1:15" x14ac:dyDescent="0.35">
      <c r="A186" s="184"/>
      <c r="B186" s="185" t="s">
        <v>68</v>
      </c>
      <c r="C186" s="186"/>
      <c r="D186" s="187" t="s">
        <v>72</v>
      </c>
      <c r="E186" s="188"/>
      <c r="F186" s="279" t="str">
        <f t="shared" si="65"/>
        <v/>
      </c>
      <c r="G186" s="189"/>
      <c r="H186" s="281" t="str">
        <f>IF(AND(D186="Regelbedarf",G186="ja"),Stammdaten!$B$8,IF(AND(D186="Regelbedarf anteilig",G186="ja"),Stammdaten!$B$8,""))</f>
        <v/>
      </c>
      <c r="I186" s="190"/>
      <c r="J186" s="283" t="str">
        <f t="shared" si="66"/>
        <v/>
      </c>
      <c r="K186" s="284" t="str">
        <f t="shared" si="67"/>
        <v/>
      </c>
      <c r="L186" s="389" t="s">
        <v>107</v>
      </c>
      <c r="M186" s="390" t="s">
        <v>491</v>
      </c>
      <c r="N186" s="391" t="str">
        <f t="shared" si="68"/>
        <v/>
      </c>
      <c r="O186" s="391" t="str">
        <f t="shared" si="69"/>
        <v/>
      </c>
    </row>
    <row r="187" spans="1:15" x14ac:dyDescent="0.35">
      <c r="A187" s="184"/>
      <c r="B187" s="185" t="s">
        <v>69</v>
      </c>
      <c r="C187" s="186">
        <v>2100</v>
      </c>
      <c r="D187" s="187" t="s">
        <v>72</v>
      </c>
      <c r="E187" s="188"/>
      <c r="F187" s="279" t="str">
        <f t="shared" si="65"/>
        <v/>
      </c>
      <c r="G187" s="189"/>
      <c r="H187" s="281" t="str">
        <f>IF(AND(D187="Regelbedarf",G187="ja"),Stammdaten!$B$8,IF(AND(D187="Regelbedarf anteilig",G187="ja"),Stammdaten!$B$8,""))</f>
        <v/>
      </c>
      <c r="I187" s="190"/>
      <c r="J187" s="283" t="str">
        <f t="shared" si="66"/>
        <v/>
      </c>
      <c r="K187" s="284" t="str">
        <f t="shared" si="67"/>
        <v/>
      </c>
      <c r="L187" s="389" t="s">
        <v>107</v>
      </c>
      <c r="M187" s="390" t="s">
        <v>491</v>
      </c>
      <c r="N187" s="391" t="str">
        <f t="shared" si="68"/>
        <v/>
      </c>
      <c r="O187" s="391" t="str">
        <f t="shared" si="69"/>
        <v/>
      </c>
    </row>
    <row r="188" spans="1:15" ht="36.75" customHeight="1" x14ac:dyDescent="0.35">
      <c r="A188" s="184"/>
      <c r="B188" s="185" t="s">
        <v>361</v>
      </c>
      <c r="C188" s="186"/>
      <c r="D188" s="187"/>
      <c r="E188" s="188"/>
      <c r="F188" s="279" t="str">
        <f t="shared" si="65"/>
        <v/>
      </c>
      <c r="G188" s="189"/>
      <c r="H188" s="281" t="str">
        <f>IF(AND(D188="Regelbedarf",G188="ja"),Stammdaten!$B$8,IF(AND(D188="Regelbedarf anteilig",G188="ja"),Stammdaten!$B$8,""))</f>
        <v/>
      </c>
      <c r="I188" s="190"/>
      <c r="J188" s="283" t="str">
        <f t="shared" si="66"/>
        <v/>
      </c>
      <c r="K188" s="284" t="str">
        <f t="shared" si="67"/>
        <v/>
      </c>
      <c r="L188" s="389" t="s">
        <v>107</v>
      </c>
      <c r="M188" s="390" t="s">
        <v>491</v>
      </c>
      <c r="N188" s="391" t="str">
        <f t="shared" si="68"/>
        <v/>
      </c>
      <c r="O188" s="391" t="str">
        <f t="shared" si="69"/>
        <v/>
      </c>
    </row>
    <row r="189" spans="1:15" x14ac:dyDescent="0.35">
      <c r="A189" s="184"/>
      <c r="B189" s="185" t="s">
        <v>107</v>
      </c>
      <c r="C189" s="186">
        <v>3670</v>
      </c>
      <c r="D189" s="187" t="s">
        <v>72</v>
      </c>
      <c r="E189" s="188"/>
      <c r="F189" s="279" t="str">
        <f t="shared" si="65"/>
        <v/>
      </c>
      <c r="G189" s="189"/>
      <c r="H189" s="281" t="str">
        <f>IF(AND(D189="Regelbedarf",G189="ja"),Stammdaten!$B$8,IF(AND(D189="Regelbedarf anteilig",G189="ja"),Stammdaten!$B$8,""))</f>
        <v/>
      </c>
      <c r="I189" s="190"/>
      <c r="J189" s="283" t="str">
        <f t="shared" si="66"/>
        <v/>
      </c>
      <c r="K189" s="284" t="str">
        <f t="shared" si="67"/>
        <v/>
      </c>
      <c r="L189" s="389" t="s">
        <v>107</v>
      </c>
      <c r="M189" s="390" t="s">
        <v>491</v>
      </c>
      <c r="N189" s="391" t="str">
        <f t="shared" si="68"/>
        <v/>
      </c>
      <c r="O189" s="391" t="str">
        <f t="shared" si="69"/>
        <v/>
      </c>
    </row>
    <row r="190" spans="1:15" x14ac:dyDescent="0.35">
      <c r="A190" s="184"/>
      <c r="B190" s="185"/>
      <c r="C190" s="186"/>
      <c r="D190" s="187"/>
      <c r="E190" s="188"/>
      <c r="F190" s="279" t="str">
        <f t="shared" si="65"/>
        <v/>
      </c>
      <c r="G190" s="189"/>
      <c r="H190" s="281" t="str">
        <f>IF(AND(D190="Regelbedarf",G190="ja"),Stammdaten!$B$8,IF(AND(D190="Regelbedarf anteilig",G190="ja"),Stammdaten!$B$8,""))</f>
        <v/>
      </c>
      <c r="I190" s="190"/>
      <c r="J190" s="283" t="str">
        <f t="shared" si="66"/>
        <v/>
      </c>
      <c r="K190" s="284" t="str">
        <f t="shared" si="67"/>
        <v/>
      </c>
      <c r="L190" s="389" t="s">
        <v>107</v>
      </c>
      <c r="M190" s="390" t="s">
        <v>491</v>
      </c>
      <c r="N190" s="391" t="str">
        <f t="shared" si="68"/>
        <v/>
      </c>
      <c r="O190" s="391" t="str">
        <f t="shared" si="69"/>
        <v/>
      </c>
    </row>
    <row r="191" spans="1:15" x14ac:dyDescent="0.35">
      <c r="A191" s="184"/>
      <c r="B191" s="185"/>
      <c r="C191" s="186"/>
      <c r="D191" s="187"/>
      <c r="E191" s="188"/>
      <c r="F191" s="279" t="str">
        <f t="shared" si="65"/>
        <v/>
      </c>
      <c r="G191" s="189"/>
      <c r="H191" s="281" t="str">
        <f>IF(AND(D191="Regelbedarf",G191="ja"),Stammdaten!$B$8,IF(AND(D191="Regelbedarf anteilig",G191="ja"),Stammdaten!$B$8,""))</f>
        <v/>
      </c>
      <c r="I191" s="190"/>
      <c r="J191" s="283" t="str">
        <f t="shared" si="66"/>
        <v/>
      </c>
      <c r="K191" s="284" t="str">
        <f t="shared" si="67"/>
        <v/>
      </c>
      <c r="L191" s="389" t="s">
        <v>107</v>
      </c>
      <c r="M191" s="390" t="s">
        <v>491</v>
      </c>
      <c r="N191" s="391" t="str">
        <f t="shared" si="68"/>
        <v/>
      </c>
      <c r="O191" s="391" t="str">
        <f t="shared" si="69"/>
        <v/>
      </c>
    </row>
    <row r="192" spans="1:15" x14ac:dyDescent="0.35">
      <c r="A192" s="184"/>
      <c r="B192" s="185"/>
      <c r="C192" s="186"/>
      <c r="D192" s="187"/>
      <c r="E192" s="188"/>
      <c r="F192" s="279" t="str">
        <f t="shared" si="65"/>
        <v/>
      </c>
      <c r="G192" s="189"/>
      <c r="H192" s="281" t="str">
        <f>IF(AND(D192="Regelbedarf",G192="ja"),Stammdaten!$B$8,IF(AND(D192="Regelbedarf anteilig",G192="ja"),Stammdaten!$B$8,""))</f>
        <v/>
      </c>
      <c r="I192" s="190"/>
      <c r="J192" s="283" t="str">
        <f t="shared" si="66"/>
        <v/>
      </c>
      <c r="K192" s="284" t="str">
        <f t="shared" si="67"/>
        <v/>
      </c>
      <c r="L192" s="389" t="s">
        <v>107</v>
      </c>
      <c r="M192" s="390" t="s">
        <v>491</v>
      </c>
      <c r="N192" s="391" t="str">
        <f t="shared" si="68"/>
        <v/>
      </c>
      <c r="O192" s="391" t="str">
        <f t="shared" si="69"/>
        <v/>
      </c>
    </row>
    <row r="193" spans="1:15" x14ac:dyDescent="0.35">
      <c r="A193" s="309" t="s">
        <v>108</v>
      </c>
      <c r="B193" s="310"/>
      <c r="C193" s="282" t="str">
        <f>+$C$18</f>
        <v>Kosten p.a. für alle</v>
      </c>
      <c r="D193" s="282" t="str">
        <f>+$D$18</f>
        <v>Kostenzuordnung</v>
      </c>
      <c r="E193" s="287" t="str">
        <f>+$E$18</f>
        <v>Anteil RB %</v>
      </c>
      <c r="F193" s="280" t="str">
        <f>+$F$18</f>
        <v>Anteil RB €</v>
      </c>
      <c r="G193" s="282" t="str">
        <f>+$G$18</f>
        <v>Aufteil. auf alle?</v>
      </c>
      <c r="H193" s="282" t="str">
        <f>+$H$18</f>
        <v>Verteilung auf alle</v>
      </c>
      <c r="I193" s="287" t="str">
        <f>+$I$18</f>
        <v>indiv. Teiler</v>
      </c>
      <c r="J193" s="285" t="str">
        <f>+$J$18</f>
        <v>Regelbed.fin. für alle:</v>
      </c>
      <c r="K193" s="285" t="str">
        <f>+$K$18</f>
        <v>zusätzlich individuell:</v>
      </c>
      <c r="L193" s="374" t="str">
        <f>+$L$18</f>
        <v>Kostengruppe:</v>
      </c>
      <c r="M193" s="373" t="str">
        <f>+$M$18</f>
        <v>Kostenbereich:</v>
      </c>
      <c r="N193" s="393"/>
      <c r="O193" s="215"/>
    </row>
    <row r="194" spans="1:15" x14ac:dyDescent="0.35">
      <c r="A194" s="184"/>
      <c r="B194" s="185" t="s">
        <v>441</v>
      </c>
      <c r="C194" s="186"/>
      <c r="D194" s="187" t="s">
        <v>72</v>
      </c>
      <c r="E194" s="188"/>
      <c r="F194" s="279" t="str">
        <f>+IF(D194="Regelbedarf anteilig",C194*E194,IF(D194="Regelbedarf",C194,""))</f>
        <v/>
      </c>
      <c r="G194" s="189"/>
      <c r="H194" s="281" t="str">
        <f>IF(AND(D194="Regelbedarf",G194="ja"),Stammdaten!$B$8,IF(AND(D194="Regelbedarf anteilig",G194="ja"),Stammdaten!$B$8,""))</f>
        <v/>
      </c>
      <c r="I194" s="190"/>
      <c r="J194" s="283" t="str">
        <f>IF(G194="ja",ROUND((F194/H194/12*$J$16),2),"")</f>
        <v/>
      </c>
      <c r="K194" s="284" t="str">
        <f>IF(G194="nein",ROUND((F194/I194/12*$K$16),2),"")</f>
        <v/>
      </c>
      <c r="L194" s="389" t="s">
        <v>108</v>
      </c>
      <c r="M194" s="390" t="s">
        <v>491</v>
      </c>
      <c r="N194" s="391" t="str">
        <f t="shared" ref="N194:N197" si="70">IF(AND(C194&lt;&gt;0,L194=""),"Zuordnung zur Kostengruppe fehlt!","")</f>
        <v/>
      </c>
      <c r="O194" s="391" t="str">
        <f t="shared" ref="O194:O197" si="71">IF(AND(C194&lt;&gt;0,M194=""),"Zuordnung zum Kostenbereich fehlt!","")</f>
        <v/>
      </c>
    </row>
    <row r="195" spans="1:15" x14ac:dyDescent="0.35">
      <c r="A195" s="184"/>
      <c r="B195" s="185"/>
      <c r="C195" s="186"/>
      <c r="D195" s="187"/>
      <c r="E195" s="188"/>
      <c r="F195" s="279" t="str">
        <f>+IF(D195="Regelbedarf anteilig",C195*E195,IF(D195="Regelbedarf",C195,""))</f>
        <v/>
      </c>
      <c r="G195" s="189"/>
      <c r="H195" s="281" t="str">
        <f>IF(AND(D195="Regelbedarf",G195="ja"),Stammdaten!$B$8,IF(AND(D195="Regelbedarf anteilig",G195="ja"),Stammdaten!$B$8,""))</f>
        <v/>
      </c>
      <c r="I195" s="190"/>
      <c r="J195" s="283" t="str">
        <f>IF(G195="ja",ROUND((F195/H195/12*$J$16),2),"")</f>
        <v/>
      </c>
      <c r="K195" s="284" t="str">
        <f>IF(G195="nein",ROUND((F195/I195/12*$K$16),2),"")</f>
        <v/>
      </c>
      <c r="L195" s="389" t="s">
        <v>108</v>
      </c>
      <c r="M195" s="390" t="s">
        <v>491</v>
      </c>
      <c r="N195" s="391" t="str">
        <f t="shared" si="70"/>
        <v/>
      </c>
      <c r="O195" s="391" t="str">
        <f t="shared" si="71"/>
        <v/>
      </c>
    </row>
    <row r="196" spans="1:15" x14ac:dyDescent="0.35">
      <c r="A196" s="184"/>
      <c r="B196" s="185"/>
      <c r="C196" s="186"/>
      <c r="D196" s="187"/>
      <c r="E196" s="188"/>
      <c r="F196" s="279" t="str">
        <f>+IF(D196="Regelbedarf anteilig",C196*E196,IF(D196="Regelbedarf",C196,""))</f>
        <v/>
      </c>
      <c r="G196" s="189"/>
      <c r="H196" s="281" t="str">
        <f>IF(AND(D196="Regelbedarf",G196="ja"),Stammdaten!$B$8,IF(AND(D196="Regelbedarf anteilig",G196="ja"),Stammdaten!$B$8,""))</f>
        <v/>
      </c>
      <c r="I196" s="190"/>
      <c r="J196" s="283" t="str">
        <f>IF(G196="ja",ROUND((F196/H196/12*$J$16),2),"")</f>
        <v/>
      </c>
      <c r="K196" s="284" t="str">
        <f>IF(G196="nein",ROUND((F196/I196/12*$K$16),2),"")</f>
        <v/>
      </c>
      <c r="L196" s="389" t="s">
        <v>108</v>
      </c>
      <c r="M196" s="390" t="s">
        <v>491</v>
      </c>
      <c r="N196" s="391" t="str">
        <f t="shared" si="70"/>
        <v/>
      </c>
      <c r="O196" s="391" t="str">
        <f t="shared" si="71"/>
        <v/>
      </c>
    </row>
    <row r="197" spans="1:15" x14ac:dyDescent="0.35">
      <c r="A197" s="184"/>
      <c r="B197" s="185"/>
      <c r="C197" s="186"/>
      <c r="D197" s="187"/>
      <c r="E197" s="188"/>
      <c r="F197" s="279" t="str">
        <f>+IF(D197="Regelbedarf anteilig",C197*E197,IF(D197="Regelbedarf",C197,""))</f>
        <v/>
      </c>
      <c r="G197" s="189"/>
      <c r="H197" s="281" t="str">
        <f>IF(AND(D197="Regelbedarf",G197="ja"),Stammdaten!$B$8,IF(AND(D197="Regelbedarf anteilig",G197="ja"),Stammdaten!$B$8,""))</f>
        <v/>
      </c>
      <c r="I197" s="190"/>
      <c r="J197" s="283" t="str">
        <f>IF(G197="ja",ROUND((F197/H197/12*$J$16),2),"")</f>
        <v/>
      </c>
      <c r="K197" s="284" t="str">
        <f>IF(G197="nein",ROUND((F197/I197/12*$K$16),2),"")</f>
        <v/>
      </c>
      <c r="L197" s="389" t="s">
        <v>108</v>
      </c>
      <c r="M197" s="390" t="s">
        <v>491</v>
      </c>
      <c r="N197" s="391" t="str">
        <f t="shared" si="70"/>
        <v/>
      </c>
      <c r="O197" s="391" t="str">
        <f t="shared" si="71"/>
        <v/>
      </c>
    </row>
    <row r="198" spans="1:15" x14ac:dyDescent="0.35">
      <c r="A198" s="309" t="s">
        <v>109</v>
      </c>
      <c r="B198" s="310"/>
      <c r="C198" s="282" t="str">
        <f>+$C$18</f>
        <v>Kosten p.a. für alle</v>
      </c>
      <c r="D198" s="282" t="str">
        <f>+$D$18</f>
        <v>Kostenzuordnung</v>
      </c>
      <c r="E198" s="287" t="str">
        <f>+$E$18</f>
        <v>Anteil RB %</v>
      </c>
      <c r="F198" s="280" t="str">
        <f>+$F$18</f>
        <v>Anteil RB €</v>
      </c>
      <c r="G198" s="282" t="str">
        <f>+$G$18</f>
        <v>Aufteil. auf alle?</v>
      </c>
      <c r="H198" s="282" t="str">
        <f>+$H$18</f>
        <v>Verteilung auf alle</v>
      </c>
      <c r="I198" s="287" t="str">
        <f>+$I$18</f>
        <v>indiv. Teiler</v>
      </c>
      <c r="J198" s="285" t="str">
        <f>+$J$18</f>
        <v>Regelbed.fin. für alle:</v>
      </c>
      <c r="K198" s="285" t="str">
        <f>+$K$18</f>
        <v>zusätzlich individuell:</v>
      </c>
      <c r="L198" s="374" t="str">
        <f>+$L$18</f>
        <v>Kostengruppe:</v>
      </c>
      <c r="M198" s="373" t="str">
        <f>+$M$18</f>
        <v>Kostenbereich:</v>
      </c>
      <c r="N198" s="215"/>
      <c r="O198" s="215"/>
    </row>
    <row r="199" spans="1:15" x14ac:dyDescent="0.35">
      <c r="A199" s="184"/>
      <c r="B199" s="185" t="s">
        <v>70</v>
      </c>
      <c r="C199" s="186">
        <v>500</v>
      </c>
      <c r="D199" s="187" t="s">
        <v>75</v>
      </c>
      <c r="E199" s="188"/>
      <c r="F199" s="279" t="str">
        <f>+IF(D199="Regelbedarf anteilig",C199*E199,IF(D199="Regelbedarf",C199,""))</f>
        <v/>
      </c>
      <c r="G199" s="189"/>
      <c r="H199" s="281" t="str">
        <f>IF(AND(D199="Regelbedarf",G199="ja"),Stammdaten!$B$8,IF(AND(D199="Regelbedarf anteilig",G199="ja"),Stammdaten!$B$8,""))</f>
        <v/>
      </c>
      <c r="I199" s="190"/>
      <c r="J199" s="283" t="str">
        <f>IF(G199="ja",ROUND((F199/H199/12*$J$16),2),"")</f>
        <v/>
      </c>
      <c r="K199" s="284" t="str">
        <f>IF(G199="nein",ROUND((F199/I199/12*$K$16),2),"")</f>
        <v/>
      </c>
      <c r="L199" s="389" t="s">
        <v>109</v>
      </c>
      <c r="M199" s="390" t="s">
        <v>491</v>
      </c>
      <c r="N199" s="391" t="str">
        <f t="shared" ref="N199:N203" si="72">IF(AND(C199&lt;&gt;0,L199=""),"Zuordnung zur Kostengruppe fehlt!","")</f>
        <v/>
      </c>
      <c r="O199" s="391" t="str">
        <f t="shared" ref="O199:O203" si="73">IF(AND(C199&lt;&gt;0,M199=""),"Zuordnung zum Kostenbereich fehlt!","")</f>
        <v/>
      </c>
    </row>
    <row r="200" spans="1:15" ht="21" x14ac:dyDescent="0.35">
      <c r="A200" s="184"/>
      <c r="B200" s="185" t="s">
        <v>71</v>
      </c>
      <c r="C200" s="186"/>
      <c r="D200" s="187" t="s">
        <v>75</v>
      </c>
      <c r="E200" s="188"/>
      <c r="F200" s="279" t="str">
        <f>+IF(D200="Regelbedarf anteilig",C200*E200,IF(D200="Regelbedarf",C200,""))</f>
        <v/>
      </c>
      <c r="G200" s="189"/>
      <c r="H200" s="281" t="str">
        <f>IF(AND(D200="Regelbedarf",G200="ja"),Stammdaten!$B$8,IF(AND(D200="Regelbedarf anteilig",G200="ja"),Stammdaten!$B$8,""))</f>
        <v/>
      </c>
      <c r="I200" s="190"/>
      <c r="J200" s="283" t="str">
        <f>IF(G200="ja",ROUND((F200/H200/12*$J$16),2),"")</f>
        <v/>
      </c>
      <c r="K200" s="284" t="str">
        <f>IF(G200="nein",ROUND((F200/I200/12*$K$16),2),"")</f>
        <v/>
      </c>
      <c r="L200" s="389" t="s">
        <v>109</v>
      </c>
      <c r="M200" s="390" t="s">
        <v>491</v>
      </c>
      <c r="N200" s="391" t="str">
        <f t="shared" si="72"/>
        <v/>
      </c>
      <c r="O200" s="391" t="str">
        <f t="shared" si="73"/>
        <v/>
      </c>
    </row>
    <row r="201" spans="1:15" x14ac:dyDescent="0.35">
      <c r="A201" s="184"/>
      <c r="B201" s="185"/>
      <c r="C201" s="186"/>
      <c r="D201" s="187"/>
      <c r="E201" s="188"/>
      <c r="F201" s="279" t="str">
        <f>+IF(D201="Regelbedarf anteilig",C201*E201,IF(D201="Regelbedarf",C201,""))</f>
        <v/>
      </c>
      <c r="G201" s="189"/>
      <c r="H201" s="281" t="str">
        <f>IF(AND(D201="Regelbedarf",G201="ja"),Stammdaten!$B$8,IF(AND(D201="Regelbedarf anteilig",G201="ja"),Stammdaten!$B$8,""))</f>
        <v/>
      </c>
      <c r="I201" s="190"/>
      <c r="J201" s="283" t="str">
        <f>IF(G201="ja",ROUND((F201/H201/12*$J$16),2),"")</f>
        <v/>
      </c>
      <c r="K201" s="284" t="str">
        <f>IF(G201="nein",ROUND((F201/I201/12*$K$16),2),"")</f>
        <v/>
      </c>
      <c r="L201" s="389" t="s">
        <v>109</v>
      </c>
      <c r="M201" s="390" t="s">
        <v>491</v>
      </c>
      <c r="N201" s="391" t="str">
        <f t="shared" si="72"/>
        <v/>
      </c>
      <c r="O201" s="391" t="str">
        <f t="shared" si="73"/>
        <v/>
      </c>
    </row>
    <row r="202" spans="1:15" x14ac:dyDescent="0.35">
      <c r="A202" s="184"/>
      <c r="B202" s="185"/>
      <c r="C202" s="186"/>
      <c r="D202" s="187"/>
      <c r="E202" s="188"/>
      <c r="F202" s="279" t="str">
        <f>+IF(D202="Regelbedarf anteilig",C202*E202,IF(D202="Regelbedarf",C202,""))</f>
        <v/>
      </c>
      <c r="G202" s="189"/>
      <c r="H202" s="281" t="str">
        <f>IF(AND(D202="Regelbedarf",G202="ja"),Stammdaten!$B$8,IF(AND(D202="Regelbedarf anteilig",G202="ja"),Stammdaten!$B$8,""))</f>
        <v/>
      </c>
      <c r="I202" s="190"/>
      <c r="J202" s="283" t="str">
        <f>IF(G202="ja",ROUND((F202/H202/12*$J$16),2),"")</f>
        <v/>
      </c>
      <c r="K202" s="284" t="str">
        <f>IF(G202="nein",ROUND((F202/I202/12*$K$16),2),"")</f>
        <v/>
      </c>
      <c r="L202" s="389" t="s">
        <v>109</v>
      </c>
      <c r="M202" s="390" t="s">
        <v>491</v>
      </c>
      <c r="N202" s="391" t="str">
        <f t="shared" si="72"/>
        <v/>
      </c>
      <c r="O202" s="391" t="str">
        <f t="shared" si="73"/>
        <v/>
      </c>
    </row>
    <row r="203" spans="1:15" ht="15" thickBot="1" x14ac:dyDescent="0.4">
      <c r="A203" s="207"/>
      <c r="B203" s="208"/>
      <c r="C203" s="209"/>
      <c r="D203" s="210"/>
      <c r="E203" s="211"/>
      <c r="F203" s="298" t="str">
        <f>+IF(D203="Regelbedarf anteilig",C203*E203,IF(D203="Regelbedarf",C203,""))</f>
        <v/>
      </c>
      <c r="G203" s="212"/>
      <c r="H203" s="295" t="str">
        <f>IF(AND(D203="Regelbedarf",G203="ja"),Stammdaten!$B$8,IF(AND(D203="Regelbedarf anteilig",G203="ja"),Stammdaten!$B$8,""))</f>
        <v/>
      </c>
      <c r="I203" s="213"/>
      <c r="J203" s="283" t="str">
        <f>IF(G203="ja",ROUND((F203/H203/12*$J$16),2),"")</f>
        <v/>
      </c>
      <c r="K203" s="284" t="str">
        <f>IF(G203="nein",ROUND((F203/I203/12*$K$16),2),"")</f>
        <v/>
      </c>
      <c r="L203" s="389" t="s">
        <v>109</v>
      </c>
      <c r="M203" s="390" t="s">
        <v>491</v>
      </c>
      <c r="N203" s="391" t="str">
        <f t="shared" si="72"/>
        <v/>
      </c>
      <c r="O203" s="391" t="str">
        <f t="shared" si="73"/>
        <v/>
      </c>
    </row>
    <row r="204" spans="1:15" ht="18" customHeight="1" thickTop="1" x14ac:dyDescent="0.45">
      <c r="A204" s="314" t="s">
        <v>119</v>
      </c>
      <c r="B204" s="315"/>
      <c r="C204" s="303">
        <f>+SUM(C20:C203)</f>
        <v>931354</v>
      </c>
      <c r="D204" s="299"/>
      <c r="E204" s="299"/>
      <c r="F204" s="299"/>
      <c r="G204" s="299"/>
      <c r="H204" s="296"/>
      <c r="I204" s="296"/>
      <c r="J204" s="304" t="s">
        <v>313</v>
      </c>
      <c r="K204" s="305"/>
      <c r="L204" s="381"/>
      <c r="M204" s="380"/>
      <c r="N204" s="215"/>
      <c r="O204" s="215"/>
    </row>
    <row r="205" spans="1:15" ht="19" thickBot="1" x14ac:dyDescent="0.5">
      <c r="A205" s="316" t="s">
        <v>120</v>
      </c>
      <c r="B205" s="317"/>
      <c r="C205" s="300"/>
      <c r="D205" s="306"/>
      <c r="E205" s="306"/>
      <c r="F205" s="300">
        <f>+SUM(F22:F203)</f>
        <v>24999</v>
      </c>
      <c r="G205" s="300"/>
      <c r="H205" s="297">
        <f>SUMIFS(F19:F203,D19:D203,"Regelbedarf",G19:G203,"ja")+SUMIFS(F19:F203,D19:D203,"Regelbedarf anteilig",G19:G203,"ja")</f>
        <v>20865</v>
      </c>
      <c r="I205" s="297">
        <f>SUMIFS((F19:F203),D19:D203,"Regelbedarf",G19:G203,"nein")+SUMIFS((F19:F203),D19:D203,"Regelbedarf anteilig",G19:G203,"nein")</f>
        <v>4134</v>
      </c>
      <c r="J205" s="307">
        <f>+SUM(J22:J203)</f>
        <v>67.61999999999999</v>
      </c>
      <c r="K205" s="308"/>
      <c r="L205" s="378"/>
      <c r="M205" s="379"/>
      <c r="N205" s="215"/>
      <c r="O205" s="215"/>
    </row>
    <row r="206" spans="1:15" x14ac:dyDescent="0.35">
      <c r="F206" s="301" t="s">
        <v>366</v>
      </c>
      <c r="H206" s="302" t="s">
        <v>367</v>
      </c>
      <c r="I206" s="302" t="s">
        <v>368</v>
      </c>
      <c r="L206" s="364"/>
      <c r="M206"/>
      <c r="N206"/>
    </row>
    <row r="207" spans="1:15" x14ac:dyDescent="0.35">
      <c r="B207" s="96"/>
      <c r="L207" s="364"/>
      <c r="M207"/>
      <c r="N207"/>
    </row>
    <row r="208" spans="1:15" x14ac:dyDescent="0.35">
      <c r="B208" s="96"/>
      <c r="H208" s="319" t="s">
        <v>342</v>
      </c>
      <c r="I208" s="318">
        <f>ROUNDDOWN((+F205-H205-I205),0)</f>
        <v>0</v>
      </c>
      <c r="J208" s="318">
        <f>ROUNDDOWN(+J205*Stammdaten!B8*12/Kostenzuordnung!J16-H205,-2)</f>
        <v>0</v>
      </c>
      <c r="L208" s="364"/>
      <c r="M208"/>
      <c r="N208"/>
    </row>
    <row r="209" spans="12:14" x14ac:dyDescent="0.35">
      <c r="L209" s="364"/>
      <c r="M209"/>
      <c r="N209"/>
    </row>
  </sheetData>
  <sheetProtection sheet="1" objects="1" scenarios="1"/>
  <mergeCells count="4">
    <mergeCell ref="A34:K34"/>
    <mergeCell ref="A37:B37"/>
    <mergeCell ref="M19:M21"/>
    <mergeCell ref="L19:L21"/>
  </mergeCells>
  <conditionalFormatting sqref="D27">
    <cfRule type="containsText" dxfId="1633" priority="2153" operator="containsText" text="Regelbedarf">
      <formula>NOT(ISERROR(SEARCH("Regelbedarf",D27)))</formula>
    </cfRule>
  </conditionalFormatting>
  <conditionalFormatting sqref="I208">
    <cfRule type="expression" dxfId="1632" priority="2142">
      <formula>OR(I208&lt;-0.0009,I208&gt;0.0009)</formula>
    </cfRule>
  </conditionalFormatting>
  <conditionalFormatting sqref="J208">
    <cfRule type="expression" dxfId="1631" priority="2141">
      <formula>OR(J208&lt;-0.0009,J208&gt;0.0009)</formula>
    </cfRule>
  </conditionalFormatting>
  <conditionalFormatting sqref="I22">
    <cfRule type="expression" dxfId="1630" priority="1297">
      <formula>AND(D22="Regelbedarf",G22="nein")</formula>
    </cfRule>
    <cfRule type="expression" dxfId="1629" priority="2031">
      <formula>AND(D22="Regelbedarf",G22="ja",I22&gt;0)</formula>
    </cfRule>
  </conditionalFormatting>
  <conditionalFormatting sqref="G22">
    <cfRule type="expression" dxfId="1628" priority="1938">
      <formula>D22="Regelbedarf"</formula>
    </cfRule>
    <cfRule type="expression" dxfId="1627" priority="2029">
      <formula>D22="Regelbedarf anteilig"</formula>
    </cfRule>
  </conditionalFormatting>
  <conditionalFormatting sqref="D22 D35:D36 D134:D136 D132">
    <cfRule type="containsText" dxfId="1626" priority="1976" operator="containsText" text="Regelbedarf anteilig">
      <formula>NOT(ISERROR(SEARCH("Regelbedarf anteilig",D22)))</formula>
    </cfRule>
    <cfRule type="containsText" dxfId="1625" priority="1977" operator="containsText" text="Regelbedarf">
      <formula>NOT(ISERROR(SEARCH("Regelbedarf",D22)))</formula>
    </cfRule>
  </conditionalFormatting>
  <conditionalFormatting sqref="D24:D25">
    <cfRule type="containsText" dxfId="1624" priority="1974" operator="containsText" text="Regelbedarf anteilig">
      <formula>NOT(ISERROR(SEARCH("Regelbedarf anteilig",D24)))</formula>
    </cfRule>
    <cfRule type="containsText" dxfId="1623" priority="1975" operator="containsText" text="Regelbedarf">
      <formula>NOT(ISERROR(SEARCH("Regelbedarf",D24)))</formula>
    </cfRule>
  </conditionalFormatting>
  <conditionalFormatting sqref="D28:D30 D32:D33">
    <cfRule type="containsText" dxfId="1622" priority="1972" operator="containsText" text="Regelbedarf anteilig">
      <formula>NOT(ISERROR(SEARCH("Regelbedarf anteilig",D28)))</formula>
    </cfRule>
    <cfRule type="containsText" dxfId="1621" priority="1973" operator="containsText" text="Regelbedarf">
      <formula>NOT(ISERROR(SEARCH("Regelbedarf",D28)))</formula>
    </cfRule>
  </conditionalFormatting>
  <conditionalFormatting sqref="D38:D50 D52:D53 D55:D57">
    <cfRule type="containsText" dxfId="1620" priority="1966" operator="containsText" text="Regelbedarf anteilig">
      <formula>NOT(ISERROR(SEARCH("Regelbedarf anteilig",D38)))</formula>
    </cfRule>
    <cfRule type="containsText" dxfId="1619" priority="1967" operator="containsText" text="Regelbedarf">
      <formula>NOT(ISERROR(SEARCH("Regelbedarf",D38)))</formula>
    </cfRule>
  </conditionalFormatting>
  <conditionalFormatting sqref="D62:D65">
    <cfRule type="containsText" dxfId="1618" priority="1964" operator="containsText" text="Regelbedarf anteilig">
      <formula>NOT(ISERROR(SEARCH("Regelbedarf anteilig",D62)))</formula>
    </cfRule>
    <cfRule type="containsText" dxfId="1617" priority="1965" operator="containsText" text="Regelbedarf">
      <formula>NOT(ISERROR(SEARCH("Regelbedarf",D62)))</formula>
    </cfRule>
  </conditionalFormatting>
  <conditionalFormatting sqref="D67:D70 D75:D81 D72:D73">
    <cfRule type="containsText" dxfId="1616" priority="1962" operator="containsText" text="Regelbedarf anteilig">
      <formula>NOT(ISERROR(SEARCH("Regelbedarf anteilig",D67)))</formula>
    </cfRule>
    <cfRule type="containsText" dxfId="1615" priority="1963" operator="containsText" text="Regelbedarf">
      <formula>NOT(ISERROR(SEARCH("Regelbedarf",D67)))</formula>
    </cfRule>
  </conditionalFormatting>
  <conditionalFormatting sqref="D83:D86 D90:D99">
    <cfRule type="containsText" dxfId="1614" priority="1960" operator="containsText" text="Regelbedarf anteilig">
      <formula>NOT(ISERROR(SEARCH("Regelbedarf anteilig",D83)))</formula>
    </cfRule>
    <cfRule type="containsText" dxfId="1613" priority="1961" operator="containsText" text="Regelbedarf">
      <formula>NOT(ISERROR(SEARCH("Regelbedarf",D83)))</formula>
    </cfRule>
  </conditionalFormatting>
  <conditionalFormatting sqref="D101:D103 D105:D107">
    <cfRule type="containsText" dxfId="1612" priority="1958" operator="containsText" text="Regelbedarf anteilig">
      <formula>NOT(ISERROR(SEARCH("Regelbedarf anteilig",D101)))</formula>
    </cfRule>
    <cfRule type="containsText" dxfId="1611" priority="1959" operator="containsText" text="Regelbedarf">
      <formula>NOT(ISERROR(SEARCH("Regelbedarf",D101)))</formula>
    </cfRule>
  </conditionalFormatting>
  <conditionalFormatting sqref="D121:D123 D119 D113">
    <cfRule type="containsText" dxfId="1610" priority="1956" operator="containsText" text="Regelbedarf anteilig">
      <formula>NOT(ISERROR(SEARCH("Regelbedarf anteilig",D113)))</formula>
    </cfRule>
    <cfRule type="containsText" dxfId="1609" priority="1957" operator="containsText" text="Regelbedarf">
      <formula>NOT(ISERROR(SEARCH("Regelbedarf",D113)))</formula>
    </cfRule>
  </conditionalFormatting>
  <conditionalFormatting sqref="D125:D127 D133 D129">
    <cfRule type="containsText" dxfId="1608" priority="1954" operator="containsText" text="Regelbedarf anteilig">
      <formula>NOT(ISERROR(SEARCH("Regelbedarf anteilig",D125)))</formula>
    </cfRule>
    <cfRule type="containsText" dxfId="1607" priority="1955" operator="containsText" text="Regelbedarf">
      <formula>NOT(ISERROR(SEARCH("Regelbedarf",D125)))</formula>
    </cfRule>
  </conditionalFormatting>
  <conditionalFormatting sqref="D138 D140:D145">
    <cfRule type="containsText" dxfId="1606" priority="1952" operator="containsText" text="Regelbedarf anteilig">
      <formula>NOT(ISERROR(SEARCH("Regelbedarf anteilig",D138)))</formula>
    </cfRule>
    <cfRule type="containsText" dxfId="1605" priority="1953" operator="containsText" text="Regelbedarf">
      <formula>NOT(ISERROR(SEARCH("Regelbedarf",D138)))</formula>
    </cfRule>
  </conditionalFormatting>
  <conditionalFormatting sqref="D149:D152">
    <cfRule type="containsText" dxfId="1604" priority="1950" operator="containsText" text="Regelbedarf anteilig">
      <formula>NOT(ISERROR(SEARCH("Regelbedarf anteilig",D149)))</formula>
    </cfRule>
    <cfRule type="containsText" dxfId="1603" priority="1951" operator="containsText" text="Regelbedarf">
      <formula>NOT(ISERROR(SEARCH("Regelbedarf",D149)))</formula>
    </cfRule>
  </conditionalFormatting>
  <conditionalFormatting sqref="D156:D157 D160:D162">
    <cfRule type="containsText" dxfId="1602" priority="1948" operator="containsText" text="Regelbedarf anteilig">
      <formula>NOT(ISERROR(SEARCH("Regelbedarf anteilig",D156)))</formula>
    </cfRule>
    <cfRule type="containsText" dxfId="1601" priority="1949" operator="containsText" text="Regelbedarf">
      <formula>NOT(ISERROR(SEARCH("Regelbedarf",D156)))</formula>
    </cfRule>
  </conditionalFormatting>
  <conditionalFormatting sqref="D164:D192">
    <cfRule type="containsText" dxfId="1600" priority="1946" operator="containsText" text="Regelbedarf anteilig">
      <formula>NOT(ISERROR(SEARCH("Regelbedarf anteilig",D164)))</formula>
    </cfRule>
    <cfRule type="containsText" dxfId="1599" priority="1947" operator="containsText" text="Regelbedarf">
      <formula>NOT(ISERROR(SEARCH("Regelbedarf",D164)))</formula>
    </cfRule>
  </conditionalFormatting>
  <conditionalFormatting sqref="D199:D203">
    <cfRule type="containsText" dxfId="1598" priority="1942" operator="containsText" text="Regelbedarf anteilig">
      <formula>NOT(ISERROR(SEARCH("Regelbedarf anteilig",D199)))</formula>
    </cfRule>
    <cfRule type="containsText" dxfId="1597" priority="1943" operator="containsText" text="Regelbedarf">
      <formula>NOT(ISERROR(SEARCH("Regelbedarf",D199)))</formula>
    </cfRule>
  </conditionalFormatting>
  <conditionalFormatting sqref="G28">
    <cfRule type="expression" dxfId="1596" priority="1936">
      <formula>D28="Regelbedarf"</formula>
    </cfRule>
    <cfRule type="expression" dxfId="1595" priority="1937">
      <formula>D28="Regelbedarf anteilig"</formula>
    </cfRule>
  </conditionalFormatting>
  <conditionalFormatting sqref="G30">
    <cfRule type="expression" dxfId="1594" priority="1934">
      <formula>D30="Regelbedarf"</formula>
    </cfRule>
    <cfRule type="expression" dxfId="1593" priority="1935">
      <formula>D30="Regelbedarf anteilig"</formula>
    </cfRule>
  </conditionalFormatting>
  <conditionalFormatting sqref="G39">
    <cfRule type="expression" dxfId="1592" priority="1928">
      <formula>D39="Regelbedarf"</formula>
    </cfRule>
    <cfRule type="expression" dxfId="1591" priority="1929">
      <formula>D39="Regelbedarf anteilig"</formula>
    </cfRule>
  </conditionalFormatting>
  <conditionalFormatting sqref="G47">
    <cfRule type="expression" dxfId="1590" priority="1926">
      <formula>D47="Regelbedarf"</formula>
    </cfRule>
    <cfRule type="expression" dxfId="1589" priority="1927">
      <formula>D47="Regelbedarf anteilig"</formula>
    </cfRule>
  </conditionalFormatting>
  <conditionalFormatting sqref="G50">
    <cfRule type="expression" dxfId="1588" priority="1924">
      <formula>D50="Regelbedarf"</formula>
    </cfRule>
    <cfRule type="expression" dxfId="1587" priority="1925">
      <formula>D50="Regelbedarf anteilig"</formula>
    </cfRule>
  </conditionalFormatting>
  <conditionalFormatting sqref="G53">
    <cfRule type="expression" dxfId="1586" priority="1920">
      <formula>D53="Regelbedarf"</formula>
    </cfRule>
    <cfRule type="expression" dxfId="1585" priority="1921">
      <formula>D53="Regelbedarf anteilig"</formula>
    </cfRule>
  </conditionalFormatting>
  <conditionalFormatting sqref="G23">
    <cfRule type="expression" dxfId="1584" priority="1894">
      <formula>D23="Regelbedarf"</formula>
    </cfRule>
    <cfRule type="expression" dxfId="1583" priority="1895">
      <formula>D23="Regelbedarf anteilig"</formula>
    </cfRule>
  </conditionalFormatting>
  <conditionalFormatting sqref="G24">
    <cfRule type="expression" dxfId="1582" priority="1890">
      <formula>D24="Regelbedarf"</formula>
    </cfRule>
    <cfRule type="expression" dxfId="1581" priority="1891">
      <formula>D24="Regelbedarf anteilig"</formula>
    </cfRule>
  </conditionalFormatting>
  <conditionalFormatting sqref="G25">
    <cfRule type="expression" dxfId="1580" priority="1886">
      <formula>D25="Regelbedarf"</formula>
    </cfRule>
    <cfRule type="expression" dxfId="1579" priority="1887">
      <formula>D25="Regelbedarf anteilig"</formula>
    </cfRule>
  </conditionalFormatting>
  <conditionalFormatting sqref="G27">
    <cfRule type="expression" dxfId="1578" priority="1884">
      <formula>D27="Regelbedarf"</formula>
    </cfRule>
    <cfRule type="expression" dxfId="1577" priority="1885">
      <formula>D27="Regelbedarf anteilig"</formula>
    </cfRule>
  </conditionalFormatting>
  <conditionalFormatting sqref="G29">
    <cfRule type="expression" dxfId="1576" priority="1882">
      <formula>D29="Regelbedarf"</formula>
    </cfRule>
    <cfRule type="expression" dxfId="1575" priority="1883">
      <formula>D29="Regelbedarf anteilig"</formula>
    </cfRule>
  </conditionalFormatting>
  <conditionalFormatting sqref="G32">
    <cfRule type="expression" dxfId="1574" priority="1866">
      <formula>D32="Regelbedarf"</formula>
    </cfRule>
    <cfRule type="expression" dxfId="1573" priority="1867">
      <formula>D32="Regelbedarf anteilig"</formula>
    </cfRule>
  </conditionalFormatting>
  <conditionalFormatting sqref="G33">
    <cfRule type="expression" dxfId="1572" priority="1858">
      <formula>D33="Regelbedarf"</formula>
    </cfRule>
    <cfRule type="expression" dxfId="1571" priority="1859">
      <formula>D33="Regelbedarf anteilig"</formula>
    </cfRule>
  </conditionalFormatting>
  <conditionalFormatting sqref="G35">
    <cfRule type="expression" dxfId="1570" priority="1848">
      <formula>D35="Regelbedarf"</formula>
    </cfRule>
    <cfRule type="expression" dxfId="1569" priority="1849">
      <formula>D35="Regelbedarf anteilig"</formula>
    </cfRule>
  </conditionalFormatting>
  <conditionalFormatting sqref="G36">
    <cfRule type="expression" dxfId="1568" priority="1846">
      <formula>D36="Regelbedarf"</formula>
    </cfRule>
    <cfRule type="expression" dxfId="1567" priority="1847">
      <formula>D36="Regelbedarf anteilig"</formula>
    </cfRule>
  </conditionalFormatting>
  <conditionalFormatting sqref="G38">
    <cfRule type="expression" dxfId="1566" priority="1844">
      <formula>D38="Regelbedarf"</formula>
    </cfRule>
    <cfRule type="expression" dxfId="1565" priority="1845">
      <formula>D38="Regelbedarf anteilig"</formula>
    </cfRule>
  </conditionalFormatting>
  <conditionalFormatting sqref="G40">
    <cfRule type="expression" dxfId="1564" priority="1840">
      <formula>D40="Regelbedarf"</formula>
    </cfRule>
    <cfRule type="expression" dxfId="1563" priority="1841">
      <formula>D40="Regelbedarf anteilig"</formula>
    </cfRule>
  </conditionalFormatting>
  <conditionalFormatting sqref="G41">
    <cfRule type="expression" dxfId="1562" priority="1838">
      <formula>D41="Regelbedarf"</formula>
    </cfRule>
    <cfRule type="expression" dxfId="1561" priority="1839">
      <formula>D41="Regelbedarf anteilig"</formula>
    </cfRule>
  </conditionalFormatting>
  <conditionalFormatting sqref="G42">
    <cfRule type="expression" dxfId="1560" priority="1836">
      <formula>D42="Regelbedarf"</formula>
    </cfRule>
    <cfRule type="expression" dxfId="1559" priority="1837">
      <formula>D42="Regelbedarf anteilig"</formula>
    </cfRule>
  </conditionalFormatting>
  <conditionalFormatting sqref="G43">
    <cfRule type="expression" dxfId="1558" priority="1834">
      <formula>D43="Regelbedarf"</formula>
    </cfRule>
    <cfRule type="expression" dxfId="1557" priority="1835">
      <formula>D43="Regelbedarf anteilig"</formula>
    </cfRule>
  </conditionalFormatting>
  <conditionalFormatting sqref="G44">
    <cfRule type="expression" dxfId="1556" priority="1832">
      <formula>D44="Regelbedarf"</formula>
    </cfRule>
    <cfRule type="expression" dxfId="1555" priority="1833">
      <formula>D44="Regelbedarf anteilig"</formula>
    </cfRule>
  </conditionalFormatting>
  <conditionalFormatting sqref="G45">
    <cfRule type="expression" dxfId="1554" priority="1830">
      <formula>D45="Regelbedarf"</formula>
    </cfRule>
    <cfRule type="expression" dxfId="1553" priority="1831">
      <formula>D45="Regelbedarf anteilig"</formula>
    </cfRule>
  </conditionalFormatting>
  <conditionalFormatting sqref="G46">
    <cfRule type="expression" dxfId="1552" priority="1828">
      <formula>D46="Regelbedarf"</formula>
    </cfRule>
    <cfRule type="expression" dxfId="1551" priority="1829">
      <formula>D46="Regelbedarf anteilig"</formula>
    </cfRule>
  </conditionalFormatting>
  <conditionalFormatting sqref="G48">
    <cfRule type="expression" dxfId="1550" priority="1826">
      <formula>D48="Regelbedarf"</formula>
    </cfRule>
    <cfRule type="expression" dxfId="1549" priority="1827">
      <formula>D48="Regelbedarf anteilig"</formula>
    </cfRule>
  </conditionalFormatting>
  <conditionalFormatting sqref="G49">
    <cfRule type="expression" dxfId="1548" priority="1824">
      <formula>D49="Regelbedarf"</formula>
    </cfRule>
    <cfRule type="expression" dxfId="1547" priority="1825">
      <formula>D49="Regelbedarf anteilig"</formula>
    </cfRule>
  </conditionalFormatting>
  <conditionalFormatting sqref="G51">
    <cfRule type="expression" dxfId="1546" priority="1822">
      <formula>D51="Regelbedarf"</formula>
    </cfRule>
    <cfRule type="expression" dxfId="1545" priority="1823">
      <formula>D51="Regelbedarf anteilig"</formula>
    </cfRule>
  </conditionalFormatting>
  <conditionalFormatting sqref="G52">
    <cfRule type="expression" dxfId="1544" priority="1820">
      <formula>D52="Regelbedarf"</formula>
    </cfRule>
    <cfRule type="expression" dxfId="1543" priority="1821">
      <formula>D52="Regelbedarf anteilig"</formula>
    </cfRule>
  </conditionalFormatting>
  <conditionalFormatting sqref="G55">
    <cfRule type="expression" dxfId="1542" priority="1818">
      <formula>D55="Regelbedarf"</formula>
    </cfRule>
    <cfRule type="expression" dxfId="1541" priority="1819">
      <formula>D55="Regelbedarf anteilig"</formula>
    </cfRule>
  </conditionalFormatting>
  <conditionalFormatting sqref="G56">
    <cfRule type="expression" dxfId="1540" priority="1816">
      <formula>D56="Regelbedarf"</formula>
    </cfRule>
    <cfRule type="expression" dxfId="1539" priority="1817">
      <formula>D56="Regelbedarf anteilig"</formula>
    </cfRule>
  </conditionalFormatting>
  <conditionalFormatting sqref="G57">
    <cfRule type="expression" dxfId="1538" priority="1814">
      <formula>D57="Regelbedarf"</formula>
    </cfRule>
    <cfRule type="expression" dxfId="1537" priority="1815">
      <formula>D57="Regelbedarf anteilig"</formula>
    </cfRule>
  </conditionalFormatting>
  <conditionalFormatting sqref="G59">
    <cfRule type="expression" dxfId="1536" priority="1812">
      <formula>D59="Regelbedarf"</formula>
    </cfRule>
    <cfRule type="expression" dxfId="1535" priority="1813">
      <formula>D59="Regelbedarf anteilig"</formula>
    </cfRule>
  </conditionalFormatting>
  <conditionalFormatting sqref="G60">
    <cfRule type="expression" dxfId="1534" priority="1810">
      <formula>D60="Regelbedarf"</formula>
    </cfRule>
    <cfRule type="expression" dxfId="1533" priority="1811">
      <formula>D60="Regelbedarf anteilig"</formula>
    </cfRule>
  </conditionalFormatting>
  <conditionalFormatting sqref="G61">
    <cfRule type="expression" dxfId="1532" priority="1808">
      <formula>D61="Regelbedarf"</formula>
    </cfRule>
    <cfRule type="expression" dxfId="1531" priority="1809">
      <formula>D61="Regelbedarf anteilig"</formula>
    </cfRule>
  </conditionalFormatting>
  <conditionalFormatting sqref="G62">
    <cfRule type="expression" dxfId="1530" priority="1806">
      <formula>D62="Regelbedarf"</formula>
    </cfRule>
    <cfRule type="expression" dxfId="1529" priority="1807">
      <formula>D62="Regelbedarf anteilig"</formula>
    </cfRule>
  </conditionalFormatting>
  <conditionalFormatting sqref="G63">
    <cfRule type="expression" dxfId="1528" priority="1804">
      <formula>D63="Regelbedarf"</formula>
    </cfRule>
    <cfRule type="expression" dxfId="1527" priority="1805">
      <formula>D63="Regelbedarf anteilig"</formula>
    </cfRule>
  </conditionalFormatting>
  <conditionalFormatting sqref="G64">
    <cfRule type="expression" dxfId="1526" priority="1802">
      <formula>D64="Regelbedarf"</formula>
    </cfRule>
    <cfRule type="expression" dxfId="1525" priority="1803">
      <formula>D64="Regelbedarf anteilig"</formula>
    </cfRule>
  </conditionalFormatting>
  <conditionalFormatting sqref="G65">
    <cfRule type="expression" dxfId="1524" priority="1800">
      <formula>D65="Regelbedarf"</formula>
    </cfRule>
    <cfRule type="expression" dxfId="1523" priority="1801">
      <formula>D65="Regelbedarf anteilig"</formula>
    </cfRule>
  </conditionalFormatting>
  <conditionalFormatting sqref="G67">
    <cfRule type="expression" dxfId="1522" priority="1796">
      <formula>D67="Regelbedarf"</formula>
    </cfRule>
    <cfRule type="expression" dxfId="1521" priority="1797">
      <formula>D67="Regelbedarf anteilig"</formula>
    </cfRule>
  </conditionalFormatting>
  <conditionalFormatting sqref="G68">
    <cfRule type="expression" dxfId="1520" priority="1794">
      <formula>D68="Regelbedarf"</formula>
    </cfRule>
    <cfRule type="expression" dxfId="1519" priority="1795">
      <formula>D68="Regelbedarf anteilig"</formula>
    </cfRule>
  </conditionalFormatting>
  <conditionalFormatting sqref="G69">
    <cfRule type="expression" dxfId="1518" priority="1792">
      <formula>D69="Regelbedarf"</formula>
    </cfRule>
    <cfRule type="expression" dxfId="1517" priority="1793">
      <formula>D69="Regelbedarf anteilig"</formula>
    </cfRule>
  </conditionalFormatting>
  <conditionalFormatting sqref="G70">
    <cfRule type="expression" dxfId="1516" priority="1790">
      <formula>D70="Regelbedarf"</formula>
    </cfRule>
    <cfRule type="expression" dxfId="1515" priority="1791">
      <formula>D70="Regelbedarf anteilig"</formula>
    </cfRule>
  </conditionalFormatting>
  <conditionalFormatting sqref="G71">
    <cfRule type="expression" dxfId="1514" priority="1788">
      <formula>D71="Regelbedarf"</formula>
    </cfRule>
    <cfRule type="expression" dxfId="1513" priority="1789">
      <formula>D71="Regelbedarf anteilig"</formula>
    </cfRule>
  </conditionalFormatting>
  <conditionalFormatting sqref="G72">
    <cfRule type="expression" dxfId="1512" priority="1786">
      <formula>D72="Regelbedarf"</formula>
    </cfRule>
    <cfRule type="expression" dxfId="1511" priority="1787">
      <formula>D72="Regelbedarf anteilig"</formula>
    </cfRule>
  </conditionalFormatting>
  <conditionalFormatting sqref="G73">
    <cfRule type="expression" dxfId="1510" priority="1784">
      <formula>D73="Regelbedarf"</formula>
    </cfRule>
    <cfRule type="expression" dxfId="1509" priority="1785">
      <formula>D73="Regelbedarf anteilig"</formula>
    </cfRule>
  </conditionalFormatting>
  <conditionalFormatting sqref="G74">
    <cfRule type="expression" dxfId="1508" priority="1782">
      <formula>D74="Regelbedarf"</formula>
    </cfRule>
    <cfRule type="expression" dxfId="1507" priority="1783">
      <formula>D74="Regelbedarf anteilig"</formula>
    </cfRule>
  </conditionalFormatting>
  <conditionalFormatting sqref="G75">
    <cfRule type="expression" dxfId="1506" priority="1780">
      <formula>D75="Regelbedarf"</formula>
    </cfRule>
    <cfRule type="expression" dxfId="1505" priority="1781">
      <formula>D75="Regelbedarf anteilig"</formula>
    </cfRule>
  </conditionalFormatting>
  <conditionalFormatting sqref="G76">
    <cfRule type="expression" dxfId="1504" priority="1778">
      <formula>D76="Regelbedarf"</formula>
    </cfRule>
    <cfRule type="expression" dxfId="1503" priority="1779">
      <formula>D76="Regelbedarf anteilig"</formula>
    </cfRule>
  </conditionalFormatting>
  <conditionalFormatting sqref="G77">
    <cfRule type="expression" dxfId="1502" priority="1776">
      <formula>D77="Regelbedarf"</formula>
    </cfRule>
    <cfRule type="expression" dxfId="1501" priority="1777">
      <formula>D77="Regelbedarf anteilig"</formula>
    </cfRule>
  </conditionalFormatting>
  <conditionalFormatting sqref="G78">
    <cfRule type="expression" dxfId="1500" priority="1774">
      <formula>D78="Regelbedarf"</formula>
    </cfRule>
    <cfRule type="expression" dxfId="1499" priority="1775">
      <formula>D78="Regelbedarf anteilig"</formula>
    </cfRule>
  </conditionalFormatting>
  <conditionalFormatting sqref="G79">
    <cfRule type="expression" dxfId="1498" priority="1772">
      <formula>D79="Regelbedarf"</formula>
    </cfRule>
    <cfRule type="expression" dxfId="1497" priority="1773">
      <formula>D79="Regelbedarf anteilig"</formula>
    </cfRule>
  </conditionalFormatting>
  <conditionalFormatting sqref="G80">
    <cfRule type="expression" dxfId="1496" priority="1770">
      <formula>D80="Regelbedarf"</formula>
    </cfRule>
    <cfRule type="expression" dxfId="1495" priority="1771">
      <formula>D80="Regelbedarf anteilig"</formula>
    </cfRule>
  </conditionalFormatting>
  <conditionalFormatting sqref="G81">
    <cfRule type="expression" dxfId="1494" priority="1768">
      <formula>D81="Regelbedarf"</formula>
    </cfRule>
    <cfRule type="expression" dxfId="1493" priority="1769">
      <formula>D81="Regelbedarf anteilig"</formula>
    </cfRule>
  </conditionalFormatting>
  <conditionalFormatting sqref="G83">
    <cfRule type="expression" dxfId="1492" priority="1766">
      <formula>D83="Regelbedarf"</formula>
    </cfRule>
    <cfRule type="expression" dxfId="1491" priority="1767">
      <formula>D83="Regelbedarf anteilig"</formula>
    </cfRule>
  </conditionalFormatting>
  <conditionalFormatting sqref="G84">
    <cfRule type="expression" dxfId="1490" priority="1764">
      <formula>D84="Regelbedarf"</formula>
    </cfRule>
    <cfRule type="expression" dxfId="1489" priority="1765">
      <formula>D84="Regelbedarf anteilig"</formula>
    </cfRule>
  </conditionalFormatting>
  <conditionalFormatting sqref="G85">
    <cfRule type="expression" dxfId="1488" priority="1762">
      <formula>D85="Regelbedarf"</formula>
    </cfRule>
    <cfRule type="expression" dxfId="1487" priority="1763">
      <formula>D85="Regelbedarf anteilig"</formula>
    </cfRule>
  </conditionalFormatting>
  <conditionalFormatting sqref="G86">
    <cfRule type="expression" dxfId="1486" priority="1760">
      <formula>D86="Regelbedarf"</formula>
    </cfRule>
    <cfRule type="expression" dxfId="1485" priority="1761">
      <formula>D86="Regelbedarf anteilig"</formula>
    </cfRule>
  </conditionalFormatting>
  <conditionalFormatting sqref="G87">
    <cfRule type="expression" dxfId="1484" priority="1758">
      <formula>D87="Regelbedarf"</formula>
    </cfRule>
    <cfRule type="expression" dxfId="1483" priority="1759">
      <formula>D87="Regelbedarf anteilig"</formula>
    </cfRule>
  </conditionalFormatting>
  <conditionalFormatting sqref="G88">
    <cfRule type="expression" dxfId="1482" priority="1756">
      <formula>D88="Regelbedarf"</formula>
    </cfRule>
    <cfRule type="expression" dxfId="1481" priority="1757">
      <formula>D88="Regelbedarf anteilig"</formula>
    </cfRule>
  </conditionalFormatting>
  <conditionalFormatting sqref="G89">
    <cfRule type="expression" dxfId="1480" priority="1754">
      <formula>D89="Regelbedarf"</formula>
    </cfRule>
    <cfRule type="expression" dxfId="1479" priority="1755">
      <formula>D89="Regelbedarf anteilig"</formula>
    </cfRule>
  </conditionalFormatting>
  <conditionalFormatting sqref="G90">
    <cfRule type="expression" dxfId="1478" priority="1752">
      <formula>D90="Regelbedarf"</formula>
    </cfRule>
    <cfRule type="expression" dxfId="1477" priority="1753">
      <formula>D90="Regelbedarf anteilig"</formula>
    </cfRule>
  </conditionalFormatting>
  <conditionalFormatting sqref="G91">
    <cfRule type="expression" dxfId="1476" priority="1750">
      <formula>D91="Regelbedarf"</formula>
    </cfRule>
    <cfRule type="expression" dxfId="1475" priority="1751">
      <formula>D91="Regelbedarf anteilig"</formula>
    </cfRule>
  </conditionalFormatting>
  <conditionalFormatting sqref="G92">
    <cfRule type="expression" dxfId="1474" priority="1748">
      <formula>D92="Regelbedarf"</formula>
    </cfRule>
    <cfRule type="expression" dxfId="1473" priority="1749">
      <formula>D92="Regelbedarf anteilig"</formula>
    </cfRule>
  </conditionalFormatting>
  <conditionalFormatting sqref="G93">
    <cfRule type="expression" dxfId="1472" priority="1746">
      <formula>D93="Regelbedarf"</formula>
    </cfRule>
    <cfRule type="expression" dxfId="1471" priority="1747">
      <formula>D93="Regelbedarf anteilig"</formula>
    </cfRule>
  </conditionalFormatting>
  <conditionalFormatting sqref="G94">
    <cfRule type="expression" dxfId="1470" priority="1744">
      <formula>D94="Regelbedarf"</formula>
    </cfRule>
    <cfRule type="expression" dxfId="1469" priority="1745">
      <formula>D94="Regelbedarf anteilig"</formula>
    </cfRule>
  </conditionalFormatting>
  <conditionalFormatting sqref="G95">
    <cfRule type="expression" dxfId="1468" priority="1742">
      <formula>D95="Regelbedarf"</formula>
    </cfRule>
    <cfRule type="expression" dxfId="1467" priority="1743">
      <formula>D95="Regelbedarf anteilig"</formula>
    </cfRule>
  </conditionalFormatting>
  <conditionalFormatting sqref="G96">
    <cfRule type="expression" dxfId="1466" priority="1740">
      <formula>D96="Regelbedarf"</formula>
    </cfRule>
    <cfRule type="expression" dxfId="1465" priority="1741">
      <formula>D96="Regelbedarf anteilig"</formula>
    </cfRule>
  </conditionalFormatting>
  <conditionalFormatting sqref="G97">
    <cfRule type="expression" dxfId="1464" priority="1738">
      <formula>D97="Regelbedarf"</formula>
    </cfRule>
    <cfRule type="expression" dxfId="1463" priority="1739">
      <formula>D97="Regelbedarf anteilig"</formula>
    </cfRule>
  </conditionalFormatting>
  <conditionalFormatting sqref="G98">
    <cfRule type="expression" dxfId="1462" priority="1736">
      <formula>D98="Regelbedarf"</formula>
    </cfRule>
    <cfRule type="expression" dxfId="1461" priority="1737">
      <formula>D98="Regelbedarf anteilig"</formula>
    </cfRule>
  </conditionalFormatting>
  <conditionalFormatting sqref="G99">
    <cfRule type="expression" dxfId="1460" priority="1734">
      <formula>D99="Regelbedarf"</formula>
    </cfRule>
    <cfRule type="expression" dxfId="1459" priority="1735">
      <formula>D99="Regelbedarf anteilig"</formula>
    </cfRule>
  </conditionalFormatting>
  <conditionalFormatting sqref="G101">
    <cfRule type="expression" dxfId="1458" priority="1732">
      <formula>D101="Regelbedarf"</formula>
    </cfRule>
    <cfRule type="expression" dxfId="1457" priority="1733">
      <formula>D101="Regelbedarf anteilig"</formula>
    </cfRule>
  </conditionalFormatting>
  <conditionalFormatting sqref="G102">
    <cfRule type="expression" dxfId="1456" priority="1730">
      <formula>D102="Regelbedarf"</formula>
    </cfRule>
    <cfRule type="expression" dxfId="1455" priority="1731">
      <formula>D102="Regelbedarf anteilig"</formula>
    </cfRule>
  </conditionalFormatting>
  <conditionalFormatting sqref="G103">
    <cfRule type="expression" dxfId="1454" priority="1728">
      <formula>D103="Regelbedarf"</formula>
    </cfRule>
    <cfRule type="expression" dxfId="1453" priority="1729">
      <formula>D103="Regelbedarf anteilig"</formula>
    </cfRule>
  </conditionalFormatting>
  <conditionalFormatting sqref="G104">
    <cfRule type="expression" dxfId="1452" priority="1726">
      <formula>D104="Regelbedarf"</formula>
    </cfRule>
    <cfRule type="expression" dxfId="1451" priority="1727">
      <formula>D104="Regelbedarf anteilig"</formula>
    </cfRule>
  </conditionalFormatting>
  <conditionalFormatting sqref="G105">
    <cfRule type="expression" dxfId="1450" priority="1724">
      <formula>D105="Regelbedarf"</formula>
    </cfRule>
    <cfRule type="expression" dxfId="1449" priority="1725">
      <formula>D105="Regelbedarf anteilig"</formula>
    </cfRule>
  </conditionalFormatting>
  <conditionalFormatting sqref="G106">
    <cfRule type="expression" dxfId="1448" priority="1722">
      <formula>D106="Regelbedarf"</formula>
    </cfRule>
    <cfRule type="expression" dxfId="1447" priority="1723">
      <formula>D106="Regelbedarf anteilig"</formula>
    </cfRule>
  </conditionalFormatting>
  <conditionalFormatting sqref="G107">
    <cfRule type="expression" dxfId="1446" priority="1720">
      <formula>D107="Regelbedarf"</formula>
    </cfRule>
    <cfRule type="expression" dxfId="1445" priority="1721">
      <formula>D107="Regelbedarf anteilig"</formula>
    </cfRule>
  </conditionalFormatting>
  <conditionalFormatting sqref="G109">
    <cfRule type="expression" dxfId="1444" priority="1718">
      <formula>D109="Regelbedarf"</formula>
    </cfRule>
    <cfRule type="expression" dxfId="1443" priority="1719">
      <formula>D109="Regelbedarf anteilig"</formula>
    </cfRule>
  </conditionalFormatting>
  <conditionalFormatting sqref="G110">
    <cfRule type="expression" dxfId="1442" priority="1716">
      <formula>D110="Regelbedarf"</formula>
    </cfRule>
    <cfRule type="expression" dxfId="1441" priority="1717">
      <formula>D110="Regelbedarf anteilig"</formula>
    </cfRule>
  </conditionalFormatting>
  <conditionalFormatting sqref="G111">
    <cfRule type="expression" dxfId="1440" priority="1714">
      <formula>D111="Regelbedarf"</formula>
    </cfRule>
    <cfRule type="expression" dxfId="1439" priority="1715">
      <formula>D111="Regelbedarf anteilig"</formula>
    </cfRule>
  </conditionalFormatting>
  <conditionalFormatting sqref="G112">
    <cfRule type="expression" dxfId="1438" priority="1712">
      <formula>D112="Regelbedarf"</formula>
    </cfRule>
    <cfRule type="expression" dxfId="1437" priority="1713">
      <formula>D112="Regelbedarf anteilig"</formula>
    </cfRule>
  </conditionalFormatting>
  <conditionalFormatting sqref="G113">
    <cfRule type="expression" dxfId="1436" priority="1710">
      <formula>D113="Regelbedarf"</formula>
    </cfRule>
    <cfRule type="expression" dxfId="1435" priority="1711">
      <formula>D113="Regelbedarf anteilig"</formula>
    </cfRule>
  </conditionalFormatting>
  <conditionalFormatting sqref="G114">
    <cfRule type="expression" dxfId="1434" priority="1708">
      <formula>D114="Regelbedarf"</formula>
    </cfRule>
    <cfRule type="expression" dxfId="1433" priority="1709">
      <formula>D114="Regelbedarf anteilig"</formula>
    </cfRule>
  </conditionalFormatting>
  <conditionalFormatting sqref="G115">
    <cfRule type="expression" dxfId="1432" priority="1706">
      <formula>D115="Regelbedarf"</formula>
    </cfRule>
    <cfRule type="expression" dxfId="1431" priority="1707">
      <formula>D115="Regelbedarf anteilig"</formula>
    </cfRule>
  </conditionalFormatting>
  <conditionalFormatting sqref="G116">
    <cfRule type="expression" dxfId="1430" priority="1704">
      <formula>D116="Regelbedarf"</formula>
    </cfRule>
    <cfRule type="expression" dxfId="1429" priority="1705">
      <formula>D116="Regelbedarf anteilig"</formula>
    </cfRule>
  </conditionalFormatting>
  <conditionalFormatting sqref="G117">
    <cfRule type="expression" dxfId="1428" priority="1702">
      <formula>D117="Regelbedarf"</formula>
    </cfRule>
    <cfRule type="expression" dxfId="1427" priority="1703">
      <formula>D117="Regelbedarf anteilig"</formula>
    </cfRule>
  </conditionalFormatting>
  <conditionalFormatting sqref="G118">
    <cfRule type="expression" dxfId="1426" priority="1700">
      <formula>D118="Regelbedarf"</formula>
    </cfRule>
    <cfRule type="expression" dxfId="1425" priority="1701">
      <formula>D118="Regelbedarf anteilig"</formula>
    </cfRule>
  </conditionalFormatting>
  <conditionalFormatting sqref="G119">
    <cfRule type="expression" dxfId="1424" priority="1698">
      <formula>D119="Regelbedarf"</formula>
    </cfRule>
    <cfRule type="expression" dxfId="1423" priority="1699">
      <formula>D119="Regelbedarf anteilig"</formula>
    </cfRule>
  </conditionalFormatting>
  <conditionalFormatting sqref="G120">
    <cfRule type="expression" dxfId="1422" priority="1696">
      <formula>D120="Regelbedarf"</formula>
    </cfRule>
    <cfRule type="expression" dxfId="1421" priority="1697">
      <formula>D120="Regelbedarf anteilig"</formula>
    </cfRule>
  </conditionalFormatting>
  <conditionalFormatting sqref="G121">
    <cfRule type="expression" dxfId="1420" priority="1694">
      <formula>D121="Regelbedarf"</formula>
    </cfRule>
    <cfRule type="expression" dxfId="1419" priority="1695">
      <formula>D121="Regelbedarf anteilig"</formula>
    </cfRule>
  </conditionalFormatting>
  <conditionalFormatting sqref="G122">
    <cfRule type="expression" dxfId="1418" priority="1692">
      <formula>D122="Regelbedarf"</formula>
    </cfRule>
    <cfRule type="expression" dxfId="1417" priority="1693">
      <formula>D122="Regelbedarf anteilig"</formula>
    </cfRule>
  </conditionalFormatting>
  <conditionalFormatting sqref="G123">
    <cfRule type="expression" dxfId="1416" priority="1690">
      <formula>D123="Regelbedarf"</formula>
    </cfRule>
    <cfRule type="expression" dxfId="1415" priority="1691">
      <formula>D123="Regelbedarf anteilig"</formula>
    </cfRule>
  </conditionalFormatting>
  <conditionalFormatting sqref="G125">
    <cfRule type="expression" dxfId="1414" priority="1688">
      <formula>D125="Regelbedarf"</formula>
    </cfRule>
    <cfRule type="expression" dxfId="1413" priority="1689">
      <formula>D125="Regelbedarf anteilig"</formula>
    </cfRule>
  </conditionalFormatting>
  <conditionalFormatting sqref="G126">
    <cfRule type="expression" dxfId="1412" priority="1686">
      <formula>D126="Regelbedarf"</formula>
    </cfRule>
    <cfRule type="expression" dxfId="1411" priority="1687">
      <formula>D126="Regelbedarf anteilig"</formula>
    </cfRule>
  </conditionalFormatting>
  <conditionalFormatting sqref="G127">
    <cfRule type="expression" dxfId="1410" priority="1684">
      <formula>D127="Regelbedarf"</formula>
    </cfRule>
    <cfRule type="expression" dxfId="1409" priority="1685">
      <formula>D127="Regelbedarf anteilig"</formula>
    </cfRule>
  </conditionalFormatting>
  <conditionalFormatting sqref="G128">
    <cfRule type="expression" dxfId="1408" priority="1682">
      <formula>D128="Regelbedarf"</formula>
    </cfRule>
    <cfRule type="expression" dxfId="1407" priority="1683">
      <formula>D128="Regelbedarf anteilig"</formula>
    </cfRule>
  </conditionalFormatting>
  <conditionalFormatting sqref="G129">
    <cfRule type="expression" dxfId="1406" priority="1680">
      <formula>D129="Regelbedarf"</formula>
    </cfRule>
    <cfRule type="expression" dxfId="1405" priority="1681">
      <formula>D129="Regelbedarf anteilig"</formula>
    </cfRule>
  </conditionalFormatting>
  <conditionalFormatting sqref="G130">
    <cfRule type="expression" dxfId="1404" priority="1678">
      <formula>D130="Regelbedarf"</formula>
    </cfRule>
    <cfRule type="expression" dxfId="1403" priority="1679">
      <formula>D130="Regelbedarf anteilig"</formula>
    </cfRule>
  </conditionalFormatting>
  <conditionalFormatting sqref="G133">
    <cfRule type="expression" dxfId="1402" priority="1676">
      <formula>D133="Regelbedarf"</formula>
    </cfRule>
    <cfRule type="expression" dxfId="1401" priority="1677">
      <formula>D133="Regelbedarf anteilig"</formula>
    </cfRule>
  </conditionalFormatting>
  <conditionalFormatting sqref="G131">
    <cfRule type="expression" dxfId="1400" priority="1674">
      <formula>D131="Regelbedarf"</formula>
    </cfRule>
    <cfRule type="expression" dxfId="1399" priority="1675">
      <formula>D131="Regelbedarf anteilig"</formula>
    </cfRule>
  </conditionalFormatting>
  <conditionalFormatting sqref="G132">
    <cfRule type="expression" dxfId="1398" priority="1672">
      <formula>D132="Regelbedarf"</formula>
    </cfRule>
    <cfRule type="expression" dxfId="1397" priority="1673">
      <formula>D132="Regelbedarf anteilig"</formula>
    </cfRule>
  </conditionalFormatting>
  <conditionalFormatting sqref="G134">
    <cfRule type="expression" dxfId="1396" priority="1670">
      <formula>D134="Regelbedarf"</formula>
    </cfRule>
    <cfRule type="expression" dxfId="1395" priority="1671">
      <formula>D134="Regelbedarf anteilig"</formula>
    </cfRule>
  </conditionalFormatting>
  <conditionalFormatting sqref="G135">
    <cfRule type="expression" dxfId="1394" priority="1668">
      <formula>D135="Regelbedarf"</formula>
    </cfRule>
    <cfRule type="expression" dxfId="1393" priority="1669">
      <formula>D135="Regelbedarf anteilig"</formula>
    </cfRule>
  </conditionalFormatting>
  <conditionalFormatting sqref="G136">
    <cfRule type="expression" dxfId="1392" priority="1666">
      <formula>D136="Regelbedarf"</formula>
    </cfRule>
    <cfRule type="expression" dxfId="1391" priority="1667">
      <formula>D136="Regelbedarf anteilig"</formula>
    </cfRule>
  </conditionalFormatting>
  <conditionalFormatting sqref="G138">
    <cfRule type="expression" dxfId="1390" priority="1664">
      <formula>D138="Regelbedarf"</formula>
    </cfRule>
    <cfRule type="expression" dxfId="1389" priority="1665">
      <formula>D138="Regelbedarf anteilig"</formula>
    </cfRule>
  </conditionalFormatting>
  <conditionalFormatting sqref="G139">
    <cfRule type="expression" dxfId="1388" priority="1662">
      <formula>D139="Regelbedarf"</formula>
    </cfRule>
    <cfRule type="expression" dxfId="1387" priority="1663">
      <formula>D139="Regelbedarf anteilig"</formula>
    </cfRule>
  </conditionalFormatting>
  <conditionalFormatting sqref="G140">
    <cfRule type="expression" dxfId="1386" priority="1660">
      <formula>D140="Regelbedarf"</formula>
    </cfRule>
    <cfRule type="expression" dxfId="1385" priority="1661">
      <formula>D140="Regelbedarf anteilig"</formula>
    </cfRule>
  </conditionalFormatting>
  <conditionalFormatting sqref="G141">
    <cfRule type="expression" dxfId="1384" priority="1658">
      <formula>D141="Regelbedarf"</formula>
    </cfRule>
    <cfRule type="expression" dxfId="1383" priority="1659">
      <formula>D141="Regelbedarf anteilig"</formula>
    </cfRule>
  </conditionalFormatting>
  <conditionalFormatting sqref="G142">
    <cfRule type="expression" dxfId="1382" priority="1656">
      <formula>D142="Regelbedarf"</formula>
    </cfRule>
    <cfRule type="expression" dxfId="1381" priority="1657">
      <formula>D142="Regelbedarf anteilig"</formula>
    </cfRule>
  </conditionalFormatting>
  <conditionalFormatting sqref="G143">
    <cfRule type="expression" dxfId="1380" priority="1654">
      <formula>D143="Regelbedarf"</formula>
    </cfRule>
    <cfRule type="expression" dxfId="1379" priority="1655">
      <formula>D143="Regelbedarf anteilig"</formula>
    </cfRule>
  </conditionalFormatting>
  <conditionalFormatting sqref="G144">
    <cfRule type="expression" dxfId="1378" priority="1652">
      <formula>D144="Regelbedarf"</formula>
    </cfRule>
    <cfRule type="expression" dxfId="1377" priority="1653">
      <formula>D144="Regelbedarf anteilig"</formula>
    </cfRule>
  </conditionalFormatting>
  <conditionalFormatting sqref="G145">
    <cfRule type="expression" dxfId="1376" priority="1650">
      <formula>D145="Regelbedarf"</formula>
    </cfRule>
    <cfRule type="expression" dxfId="1375" priority="1651">
      <formula>D145="Regelbedarf anteilig"</formula>
    </cfRule>
  </conditionalFormatting>
  <conditionalFormatting sqref="G147">
    <cfRule type="expression" dxfId="1374" priority="1648">
      <formula>D147="Regelbedarf"</formula>
    </cfRule>
    <cfRule type="expression" dxfId="1373" priority="1649">
      <formula>D147="Regelbedarf anteilig"</formula>
    </cfRule>
  </conditionalFormatting>
  <conditionalFormatting sqref="G148">
    <cfRule type="expression" dxfId="1372" priority="1646">
      <formula>D148="Regelbedarf"</formula>
    </cfRule>
    <cfRule type="expression" dxfId="1371" priority="1647">
      <formula>D148="Regelbedarf anteilig"</formula>
    </cfRule>
  </conditionalFormatting>
  <conditionalFormatting sqref="G149">
    <cfRule type="expression" dxfId="1370" priority="1644">
      <formula>D149="Regelbedarf"</formula>
    </cfRule>
    <cfRule type="expression" dxfId="1369" priority="1645">
      <formula>D149="Regelbedarf anteilig"</formula>
    </cfRule>
  </conditionalFormatting>
  <conditionalFormatting sqref="G150">
    <cfRule type="expression" dxfId="1368" priority="1642">
      <formula>D150="Regelbedarf"</formula>
    </cfRule>
    <cfRule type="expression" dxfId="1367" priority="1643">
      <formula>D150="Regelbedarf anteilig"</formula>
    </cfRule>
  </conditionalFormatting>
  <conditionalFormatting sqref="G151">
    <cfRule type="expression" dxfId="1366" priority="1640">
      <formula>D151="Regelbedarf"</formula>
    </cfRule>
    <cfRule type="expression" dxfId="1365" priority="1641">
      <formula>D151="Regelbedarf anteilig"</formula>
    </cfRule>
  </conditionalFormatting>
  <conditionalFormatting sqref="G152">
    <cfRule type="expression" dxfId="1364" priority="1638">
      <formula>D152="Regelbedarf"</formula>
    </cfRule>
    <cfRule type="expression" dxfId="1363" priority="1639">
      <formula>D152="Regelbedarf anteilig"</formula>
    </cfRule>
  </conditionalFormatting>
  <conditionalFormatting sqref="G154">
    <cfRule type="expression" dxfId="1362" priority="1636">
      <formula>D154="Regelbedarf"</formula>
    </cfRule>
    <cfRule type="expression" dxfId="1361" priority="1637">
      <formula>D154="Regelbedarf anteilig"</formula>
    </cfRule>
  </conditionalFormatting>
  <conditionalFormatting sqref="G155">
    <cfRule type="expression" dxfId="1360" priority="1634">
      <formula>D155="Regelbedarf"</formula>
    </cfRule>
    <cfRule type="expression" dxfId="1359" priority="1635">
      <formula>D155="Regelbedarf anteilig"</formula>
    </cfRule>
  </conditionalFormatting>
  <conditionalFormatting sqref="G156">
    <cfRule type="expression" dxfId="1358" priority="1632">
      <formula>D156="Regelbedarf"</formula>
    </cfRule>
    <cfRule type="expression" dxfId="1357" priority="1633">
      <formula>D156="Regelbedarf anteilig"</formula>
    </cfRule>
  </conditionalFormatting>
  <conditionalFormatting sqref="G157">
    <cfRule type="expression" dxfId="1356" priority="1630">
      <formula>D157="Regelbedarf"</formula>
    </cfRule>
    <cfRule type="expression" dxfId="1355" priority="1631">
      <formula>D157="Regelbedarf anteilig"</formula>
    </cfRule>
  </conditionalFormatting>
  <conditionalFormatting sqref="G158">
    <cfRule type="expression" dxfId="1354" priority="1628">
      <formula>D158="Regelbedarf"</formula>
    </cfRule>
    <cfRule type="expression" dxfId="1353" priority="1629">
      <formula>D158="Regelbedarf anteilig"</formula>
    </cfRule>
  </conditionalFormatting>
  <conditionalFormatting sqref="G159">
    <cfRule type="expression" dxfId="1352" priority="1626">
      <formula>D159="Regelbedarf"</formula>
    </cfRule>
    <cfRule type="expression" dxfId="1351" priority="1627">
      <formula>D159="Regelbedarf anteilig"</formula>
    </cfRule>
  </conditionalFormatting>
  <conditionalFormatting sqref="G160">
    <cfRule type="expression" dxfId="1350" priority="1624">
      <formula>D160="Regelbedarf"</formula>
    </cfRule>
    <cfRule type="expression" dxfId="1349" priority="1625">
      <formula>D160="Regelbedarf anteilig"</formula>
    </cfRule>
  </conditionalFormatting>
  <conditionalFormatting sqref="G161">
    <cfRule type="expression" dxfId="1348" priority="1622">
      <formula>D161="Regelbedarf"</formula>
    </cfRule>
    <cfRule type="expression" dxfId="1347" priority="1623">
      <formula>D161="Regelbedarf anteilig"</formula>
    </cfRule>
  </conditionalFormatting>
  <conditionalFormatting sqref="G162">
    <cfRule type="expression" dxfId="1346" priority="1620">
      <formula>D162="Regelbedarf"</formula>
    </cfRule>
    <cfRule type="expression" dxfId="1345" priority="1621">
      <formula>D162="Regelbedarf anteilig"</formula>
    </cfRule>
  </conditionalFormatting>
  <conditionalFormatting sqref="G164">
    <cfRule type="expression" dxfId="1344" priority="1618">
      <formula>D164="Regelbedarf"</formula>
    </cfRule>
    <cfRule type="expression" dxfId="1343" priority="1619">
      <formula>D164="Regelbedarf anteilig"</formula>
    </cfRule>
  </conditionalFormatting>
  <conditionalFormatting sqref="G165">
    <cfRule type="expression" dxfId="1342" priority="1616">
      <formula>D165="Regelbedarf"</formula>
    </cfRule>
    <cfRule type="expression" dxfId="1341" priority="1617">
      <formula>D165="Regelbedarf anteilig"</formula>
    </cfRule>
  </conditionalFormatting>
  <conditionalFormatting sqref="G166">
    <cfRule type="expression" dxfId="1340" priority="1614">
      <formula>D166="Regelbedarf"</formula>
    </cfRule>
    <cfRule type="expression" dxfId="1339" priority="1615">
      <formula>D166="Regelbedarf anteilig"</formula>
    </cfRule>
  </conditionalFormatting>
  <conditionalFormatting sqref="G167">
    <cfRule type="expression" dxfId="1338" priority="1612">
      <formula>D167="Regelbedarf"</formula>
    </cfRule>
    <cfRule type="expression" dxfId="1337" priority="1613">
      <formula>D167="Regelbedarf anteilig"</formula>
    </cfRule>
  </conditionalFormatting>
  <conditionalFormatting sqref="G168">
    <cfRule type="expression" dxfId="1336" priority="1610">
      <formula>D168="Regelbedarf"</formula>
    </cfRule>
    <cfRule type="expression" dxfId="1335" priority="1611">
      <formula>D168="Regelbedarf anteilig"</formula>
    </cfRule>
  </conditionalFormatting>
  <conditionalFormatting sqref="G169">
    <cfRule type="expression" dxfId="1334" priority="1608">
      <formula>D169="Regelbedarf"</formula>
    </cfRule>
    <cfRule type="expression" dxfId="1333" priority="1609">
      <formula>D169="Regelbedarf anteilig"</formula>
    </cfRule>
  </conditionalFormatting>
  <conditionalFormatting sqref="G170">
    <cfRule type="expression" dxfId="1332" priority="1606">
      <formula>D170="Regelbedarf"</formula>
    </cfRule>
    <cfRule type="expression" dxfId="1331" priority="1607">
      <formula>D170="Regelbedarf anteilig"</formula>
    </cfRule>
  </conditionalFormatting>
  <conditionalFormatting sqref="G171">
    <cfRule type="expression" dxfId="1330" priority="1604">
      <formula>D171="Regelbedarf"</formula>
    </cfRule>
    <cfRule type="expression" dxfId="1329" priority="1605">
      <formula>D171="Regelbedarf anteilig"</formula>
    </cfRule>
  </conditionalFormatting>
  <conditionalFormatting sqref="G172">
    <cfRule type="expression" dxfId="1328" priority="1602">
      <formula>D172="Regelbedarf"</formula>
    </cfRule>
    <cfRule type="expression" dxfId="1327" priority="1603">
      <formula>D172="Regelbedarf anteilig"</formula>
    </cfRule>
  </conditionalFormatting>
  <conditionalFormatting sqref="G173">
    <cfRule type="expression" dxfId="1326" priority="1600">
      <formula>D173="Regelbedarf"</formula>
    </cfRule>
    <cfRule type="expression" dxfId="1325" priority="1601">
      <formula>D173="Regelbedarf anteilig"</formula>
    </cfRule>
  </conditionalFormatting>
  <conditionalFormatting sqref="G174">
    <cfRule type="expression" dxfId="1324" priority="1598">
      <formula>D174="Regelbedarf"</formula>
    </cfRule>
    <cfRule type="expression" dxfId="1323" priority="1599">
      <formula>D174="Regelbedarf anteilig"</formula>
    </cfRule>
  </conditionalFormatting>
  <conditionalFormatting sqref="G175">
    <cfRule type="expression" dxfId="1322" priority="1596">
      <formula>D175="Regelbedarf"</formula>
    </cfRule>
    <cfRule type="expression" dxfId="1321" priority="1597">
      <formula>D175="Regelbedarf anteilig"</formula>
    </cfRule>
  </conditionalFormatting>
  <conditionalFormatting sqref="G176">
    <cfRule type="expression" dxfId="1320" priority="1594">
      <formula>D176="Regelbedarf"</formula>
    </cfRule>
    <cfRule type="expression" dxfId="1319" priority="1595">
      <formula>D176="Regelbedarf anteilig"</formula>
    </cfRule>
  </conditionalFormatting>
  <conditionalFormatting sqref="G177">
    <cfRule type="expression" dxfId="1318" priority="1592">
      <formula>D177="Regelbedarf"</formula>
    </cfRule>
    <cfRule type="expression" dxfId="1317" priority="1593">
      <formula>D177="Regelbedarf anteilig"</formula>
    </cfRule>
  </conditionalFormatting>
  <conditionalFormatting sqref="G178">
    <cfRule type="expression" dxfId="1316" priority="1590">
      <formula>D178="Regelbedarf"</formula>
    </cfRule>
    <cfRule type="expression" dxfId="1315" priority="1591">
      <formula>D178="Regelbedarf anteilig"</formula>
    </cfRule>
  </conditionalFormatting>
  <conditionalFormatting sqref="G179">
    <cfRule type="expression" dxfId="1314" priority="1588">
      <formula>D179="Regelbedarf"</formula>
    </cfRule>
    <cfRule type="expression" dxfId="1313" priority="1589">
      <formula>D179="Regelbedarf anteilig"</formula>
    </cfRule>
  </conditionalFormatting>
  <conditionalFormatting sqref="G180">
    <cfRule type="expression" dxfId="1312" priority="1586">
      <formula>D180="Regelbedarf"</formula>
    </cfRule>
    <cfRule type="expression" dxfId="1311" priority="1587">
      <formula>D180="Regelbedarf anteilig"</formula>
    </cfRule>
  </conditionalFormatting>
  <conditionalFormatting sqref="G181">
    <cfRule type="expression" dxfId="1310" priority="1584">
      <formula>D181="Regelbedarf"</formula>
    </cfRule>
    <cfRule type="expression" dxfId="1309" priority="1585">
      <formula>D181="Regelbedarf anteilig"</formula>
    </cfRule>
  </conditionalFormatting>
  <conditionalFormatting sqref="G182">
    <cfRule type="expression" dxfId="1308" priority="1582">
      <formula>D182="Regelbedarf"</formula>
    </cfRule>
    <cfRule type="expression" dxfId="1307" priority="1583">
      <formula>D182="Regelbedarf anteilig"</formula>
    </cfRule>
  </conditionalFormatting>
  <conditionalFormatting sqref="G183">
    <cfRule type="expression" dxfId="1306" priority="1580">
      <formula>D183="Regelbedarf"</formula>
    </cfRule>
    <cfRule type="expression" dxfId="1305" priority="1581">
      <formula>D183="Regelbedarf anteilig"</formula>
    </cfRule>
  </conditionalFormatting>
  <conditionalFormatting sqref="G184">
    <cfRule type="expression" dxfId="1304" priority="1578">
      <formula>D184="Regelbedarf"</formula>
    </cfRule>
    <cfRule type="expression" dxfId="1303" priority="1579">
      <formula>D184="Regelbedarf anteilig"</formula>
    </cfRule>
  </conditionalFormatting>
  <conditionalFormatting sqref="G185">
    <cfRule type="expression" dxfId="1302" priority="1576">
      <formula>D185="Regelbedarf"</formula>
    </cfRule>
    <cfRule type="expression" dxfId="1301" priority="1577">
      <formula>D185="Regelbedarf anteilig"</formula>
    </cfRule>
  </conditionalFormatting>
  <conditionalFormatting sqref="G186">
    <cfRule type="expression" dxfId="1300" priority="1574">
      <formula>D186="Regelbedarf"</formula>
    </cfRule>
    <cfRule type="expression" dxfId="1299" priority="1575">
      <formula>D186="Regelbedarf anteilig"</formula>
    </cfRule>
  </conditionalFormatting>
  <conditionalFormatting sqref="G187">
    <cfRule type="expression" dxfId="1298" priority="1572">
      <formula>D187="Regelbedarf"</formula>
    </cfRule>
    <cfRule type="expression" dxfId="1297" priority="1573">
      <formula>D187="Regelbedarf anteilig"</formula>
    </cfRule>
  </conditionalFormatting>
  <conditionalFormatting sqref="G188">
    <cfRule type="expression" dxfId="1296" priority="1570">
      <formula>D188="Regelbedarf"</formula>
    </cfRule>
    <cfRule type="expression" dxfId="1295" priority="1571">
      <formula>D188="Regelbedarf anteilig"</formula>
    </cfRule>
  </conditionalFormatting>
  <conditionalFormatting sqref="G189">
    <cfRule type="expression" dxfId="1294" priority="1568">
      <formula>D189="Regelbedarf"</formula>
    </cfRule>
    <cfRule type="expression" dxfId="1293" priority="1569">
      <formula>D189="Regelbedarf anteilig"</formula>
    </cfRule>
  </conditionalFormatting>
  <conditionalFormatting sqref="G190">
    <cfRule type="expression" dxfId="1292" priority="1566">
      <formula>D190="Regelbedarf"</formula>
    </cfRule>
    <cfRule type="expression" dxfId="1291" priority="1567">
      <formula>D190="Regelbedarf anteilig"</formula>
    </cfRule>
  </conditionalFormatting>
  <conditionalFormatting sqref="G191">
    <cfRule type="expression" dxfId="1290" priority="1564">
      <formula>D191="Regelbedarf"</formula>
    </cfRule>
    <cfRule type="expression" dxfId="1289" priority="1565">
      <formula>D191="Regelbedarf anteilig"</formula>
    </cfRule>
  </conditionalFormatting>
  <conditionalFormatting sqref="G192">
    <cfRule type="expression" dxfId="1288" priority="1562">
      <formula>D192="Regelbedarf"</formula>
    </cfRule>
    <cfRule type="expression" dxfId="1287" priority="1563">
      <formula>D192="Regelbedarf anteilig"</formula>
    </cfRule>
  </conditionalFormatting>
  <conditionalFormatting sqref="G194">
    <cfRule type="expression" dxfId="1286" priority="1560">
      <formula>D194="Regelbedarf"</formula>
    </cfRule>
    <cfRule type="expression" dxfId="1285" priority="1561">
      <formula>D194="Regelbedarf anteilig"</formula>
    </cfRule>
  </conditionalFormatting>
  <conditionalFormatting sqref="G195">
    <cfRule type="expression" dxfId="1284" priority="1558">
      <formula>D195="Regelbedarf"</formula>
    </cfRule>
    <cfRule type="expression" dxfId="1283" priority="1559">
      <formula>D195="Regelbedarf anteilig"</formula>
    </cfRule>
  </conditionalFormatting>
  <conditionalFormatting sqref="G196">
    <cfRule type="expression" dxfId="1282" priority="1556">
      <formula>D196="Regelbedarf"</formula>
    </cfRule>
    <cfRule type="expression" dxfId="1281" priority="1557">
      <formula>D196="Regelbedarf anteilig"</formula>
    </cfRule>
  </conditionalFormatting>
  <conditionalFormatting sqref="G197">
    <cfRule type="expression" dxfId="1280" priority="1554">
      <formula>D197="Regelbedarf"</formula>
    </cfRule>
    <cfRule type="expression" dxfId="1279" priority="1555">
      <formula>D197="Regelbedarf anteilig"</formula>
    </cfRule>
  </conditionalFormatting>
  <conditionalFormatting sqref="G199">
    <cfRule type="expression" dxfId="1278" priority="1552">
      <formula>D199="Regelbedarf"</formula>
    </cfRule>
    <cfRule type="expression" dxfId="1277" priority="1553">
      <formula>D199="Regelbedarf anteilig"</formula>
    </cfRule>
  </conditionalFormatting>
  <conditionalFormatting sqref="G200">
    <cfRule type="expression" dxfId="1276" priority="1550">
      <formula>D200="Regelbedarf"</formula>
    </cfRule>
    <cfRule type="expression" dxfId="1275" priority="1551">
      <formula>D200="Regelbedarf anteilig"</formula>
    </cfRule>
  </conditionalFormatting>
  <conditionalFormatting sqref="G201">
    <cfRule type="expression" dxfId="1274" priority="1548">
      <formula>D201="Regelbedarf"</formula>
    </cfRule>
    <cfRule type="expression" dxfId="1273" priority="1549">
      <formula>D201="Regelbedarf anteilig"</formula>
    </cfRule>
  </conditionalFormatting>
  <conditionalFormatting sqref="G202">
    <cfRule type="expression" dxfId="1272" priority="1546">
      <formula>D202="Regelbedarf"</formula>
    </cfRule>
    <cfRule type="expression" dxfId="1271" priority="1547">
      <formula>D202="Regelbedarf anteilig"</formula>
    </cfRule>
  </conditionalFormatting>
  <conditionalFormatting sqref="G203">
    <cfRule type="expression" dxfId="1270" priority="1544">
      <formula>D203="Regelbedarf"</formula>
    </cfRule>
    <cfRule type="expression" dxfId="1269" priority="1545">
      <formula>D203="Regelbedarf anteilig"</formula>
    </cfRule>
  </conditionalFormatting>
  <conditionalFormatting sqref="D158:D159">
    <cfRule type="containsText" dxfId="1268" priority="1542" operator="containsText" text="Regelbedarf anteilig">
      <formula>NOT(ISERROR(SEARCH("Regelbedarf anteilig",D158)))</formula>
    </cfRule>
    <cfRule type="containsText" dxfId="1267" priority="1543" operator="containsText" text="Regelbedarf">
      <formula>NOT(ISERROR(SEARCH("Regelbedarf",D158)))</formula>
    </cfRule>
  </conditionalFormatting>
  <conditionalFormatting sqref="D154:D155">
    <cfRule type="containsText" dxfId="1266" priority="1540" operator="containsText" text="Regelbedarf anteilig">
      <formula>NOT(ISERROR(SEARCH("Regelbedarf anteilig",D154)))</formula>
    </cfRule>
    <cfRule type="containsText" dxfId="1265" priority="1541" operator="containsText" text="Regelbedarf">
      <formula>NOT(ISERROR(SEARCH("Regelbedarf",D154)))</formula>
    </cfRule>
  </conditionalFormatting>
  <conditionalFormatting sqref="D147:D148">
    <cfRule type="containsText" dxfId="1264" priority="1538" operator="containsText" text="Regelbedarf anteilig">
      <formula>NOT(ISERROR(SEARCH("Regelbedarf anteilig",D147)))</formula>
    </cfRule>
    <cfRule type="containsText" dxfId="1263" priority="1539" operator="containsText" text="Regelbedarf">
      <formula>NOT(ISERROR(SEARCH("Regelbedarf",D147)))</formula>
    </cfRule>
  </conditionalFormatting>
  <conditionalFormatting sqref="D139">
    <cfRule type="containsText" dxfId="1262" priority="1536" operator="containsText" text="Regelbedarf anteilig">
      <formula>NOT(ISERROR(SEARCH("Regelbedarf anteilig",D139)))</formula>
    </cfRule>
    <cfRule type="containsText" dxfId="1261" priority="1537" operator="containsText" text="Regelbedarf">
      <formula>NOT(ISERROR(SEARCH("Regelbedarf",D139)))</formula>
    </cfRule>
  </conditionalFormatting>
  <conditionalFormatting sqref="D131">
    <cfRule type="containsText" dxfId="1260" priority="1534" operator="containsText" text="Regelbedarf anteilig">
      <formula>NOT(ISERROR(SEARCH("Regelbedarf anteilig",D131)))</formula>
    </cfRule>
    <cfRule type="containsText" dxfId="1259" priority="1535" operator="containsText" text="Regelbedarf">
      <formula>NOT(ISERROR(SEARCH("Regelbedarf",D131)))</formula>
    </cfRule>
  </conditionalFormatting>
  <conditionalFormatting sqref="D130">
    <cfRule type="containsText" dxfId="1258" priority="1532" operator="containsText" text="Regelbedarf anteilig">
      <formula>NOT(ISERROR(SEARCH("Regelbedarf anteilig",D130)))</formula>
    </cfRule>
    <cfRule type="containsText" dxfId="1257" priority="1533" operator="containsText" text="Regelbedarf">
      <formula>NOT(ISERROR(SEARCH("Regelbedarf",D130)))</formula>
    </cfRule>
  </conditionalFormatting>
  <conditionalFormatting sqref="D128">
    <cfRule type="containsText" dxfId="1256" priority="1530" operator="containsText" text="Regelbedarf anteilig">
      <formula>NOT(ISERROR(SEARCH("Regelbedarf anteilig",D128)))</formula>
    </cfRule>
    <cfRule type="containsText" dxfId="1255" priority="1531" operator="containsText" text="Regelbedarf">
      <formula>NOT(ISERROR(SEARCH("Regelbedarf",D128)))</formula>
    </cfRule>
  </conditionalFormatting>
  <conditionalFormatting sqref="D120">
    <cfRule type="containsText" dxfId="1254" priority="1528" operator="containsText" text="Regelbedarf anteilig">
      <formula>NOT(ISERROR(SEARCH("Regelbedarf anteilig",D120)))</formula>
    </cfRule>
    <cfRule type="containsText" dxfId="1253" priority="1529" operator="containsText" text="Regelbedarf">
      <formula>NOT(ISERROR(SEARCH("Regelbedarf",D120)))</formula>
    </cfRule>
  </conditionalFormatting>
  <conditionalFormatting sqref="D114:D118">
    <cfRule type="containsText" dxfId="1252" priority="1526" operator="containsText" text="Regelbedarf anteilig">
      <formula>NOT(ISERROR(SEARCH("Regelbedarf anteilig",D114)))</formula>
    </cfRule>
    <cfRule type="containsText" dxfId="1251" priority="1527" operator="containsText" text="Regelbedarf">
      <formula>NOT(ISERROR(SEARCH("Regelbedarf",D114)))</formula>
    </cfRule>
  </conditionalFormatting>
  <conditionalFormatting sqref="D112">
    <cfRule type="containsText" dxfId="1250" priority="1524" operator="containsText" text="Regelbedarf anteilig">
      <formula>NOT(ISERROR(SEARCH("Regelbedarf anteilig",D112)))</formula>
    </cfRule>
    <cfRule type="containsText" dxfId="1249" priority="1525" operator="containsText" text="Regelbedarf">
      <formula>NOT(ISERROR(SEARCH("Regelbedarf",D112)))</formula>
    </cfRule>
  </conditionalFormatting>
  <conditionalFormatting sqref="D111">
    <cfRule type="containsText" dxfId="1248" priority="1522" operator="containsText" text="Regelbedarf anteilig">
      <formula>NOT(ISERROR(SEARCH("Regelbedarf anteilig",D111)))</formula>
    </cfRule>
    <cfRule type="containsText" dxfId="1247" priority="1523" operator="containsText" text="Regelbedarf">
      <formula>NOT(ISERROR(SEARCH("Regelbedarf",D111)))</formula>
    </cfRule>
  </conditionalFormatting>
  <conditionalFormatting sqref="D110">
    <cfRule type="containsText" dxfId="1246" priority="1520" operator="containsText" text="Regelbedarf anteilig">
      <formula>NOT(ISERROR(SEARCH("Regelbedarf anteilig",D110)))</formula>
    </cfRule>
    <cfRule type="containsText" dxfId="1245" priority="1521" operator="containsText" text="Regelbedarf">
      <formula>NOT(ISERROR(SEARCH("Regelbedarf",D110)))</formula>
    </cfRule>
  </conditionalFormatting>
  <conditionalFormatting sqref="D109">
    <cfRule type="containsText" dxfId="1244" priority="1518" operator="containsText" text="Regelbedarf anteilig">
      <formula>NOT(ISERROR(SEARCH("Regelbedarf anteilig",D109)))</formula>
    </cfRule>
    <cfRule type="containsText" dxfId="1243" priority="1519" operator="containsText" text="Regelbedarf">
      <formula>NOT(ISERROR(SEARCH("Regelbedarf",D109)))</formula>
    </cfRule>
  </conditionalFormatting>
  <conditionalFormatting sqref="D104">
    <cfRule type="containsText" dxfId="1242" priority="1516" operator="containsText" text="Regelbedarf anteilig">
      <formula>NOT(ISERROR(SEARCH("Regelbedarf anteilig",D104)))</formula>
    </cfRule>
    <cfRule type="containsText" dxfId="1241" priority="1517" operator="containsText" text="Regelbedarf">
      <formula>NOT(ISERROR(SEARCH("Regelbedarf",D104)))</formula>
    </cfRule>
  </conditionalFormatting>
  <conditionalFormatting sqref="D88">
    <cfRule type="containsText" dxfId="1240" priority="1514" operator="containsText" text="Regelbedarf anteilig">
      <formula>NOT(ISERROR(SEARCH("Regelbedarf anteilig",D88)))</formula>
    </cfRule>
    <cfRule type="containsText" dxfId="1239" priority="1515" operator="containsText" text="Regelbedarf">
      <formula>NOT(ISERROR(SEARCH("Regelbedarf",D88)))</formula>
    </cfRule>
  </conditionalFormatting>
  <conditionalFormatting sqref="D74">
    <cfRule type="containsText" dxfId="1238" priority="1512" operator="containsText" text="Regelbedarf anteilig">
      <formula>NOT(ISERROR(SEARCH("Regelbedarf anteilig",D74)))</formula>
    </cfRule>
    <cfRule type="containsText" dxfId="1237" priority="1513" operator="containsText" text="Regelbedarf">
      <formula>NOT(ISERROR(SEARCH("Regelbedarf",D74)))</formula>
    </cfRule>
  </conditionalFormatting>
  <conditionalFormatting sqref="D71">
    <cfRule type="containsText" dxfId="1236" priority="1510" operator="containsText" text="Regelbedarf anteilig">
      <formula>NOT(ISERROR(SEARCH("Regelbedarf anteilig",D71)))</formula>
    </cfRule>
    <cfRule type="containsText" dxfId="1235" priority="1511" operator="containsText" text="Regelbedarf">
      <formula>NOT(ISERROR(SEARCH("Regelbedarf",D71)))</formula>
    </cfRule>
  </conditionalFormatting>
  <conditionalFormatting sqref="D59:D61">
    <cfRule type="containsText" dxfId="1234" priority="1508" operator="containsText" text="Regelbedarf anteilig">
      <formula>NOT(ISERROR(SEARCH("Regelbedarf anteilig",D59)))</formula>
    </cfRule>
    <cfRule type="containsText" dxfId="1233" priority="1509" operator="containsText" text="Regelbedarf">
      <formula>NOT(ISERROR(SEARCH("Regelbedarf",D59)))</formula>
    </cfRule>
  </conditionalFormatting>
  <conditionalFormatting sqref="D51">
    <cfRule type="containsText" dxfId="1232" priority="1506" operator="containsText" text="Regelbedarf anteilig">
      <formula>NOT(ISERROR(SEARCH("Regelbedarf anteilig",D51)))</formula>
    </cfRule>
    <cfRule type="containsText" dxfId="1231" priority="1507" operator="containsText" text="Regelbedarf">
      <formula>NOT(ISERROR(SEARCH("Regelbedarf",D51)))</formula>
    </cfRule>
  </conditionalFormatting>
  <conditionalFormatting sqref="D23">
    <cfRule type="containsText" dxfId="1230" priority="1504" operator="containsText" text="Regelbedarf anteilig">
      <formula>NOT(ISERROR(SEARCH("Regelbedarf anteilig",D23)))</formula>
    </cfRule>
    <cfRule type="containsText" dxfId="1229" priority="1505" operator="containsText" text="Regelbedarf">
      <formula>NOT(ISERROR(SEARCH("Regelbedarf",D23)))</formula>
    </cfRule>
  </conditionalFormatting>
  <conditionalFormatting sqref="F203">
    <cfRule type="expression" dxfId="1228" priority="1298">
      <formula>E203="Regelbedarf anteilig"</formula>
    </cfRule>
  </conditionalFormatting>
  <conditionalFormatting sqref="I22">
    <cfRule type="expression" dxfId="1227" priority="1296">
      <formula>AND(D22="Regelbedarf anteilig",G22="nein")</formula>
    </cfRule>
    <cfRule type="expression" dxfId="1226" priority="2030">
      <formula>AND(D22="Regelbedarf anteilig",G22="ja",I22&gt;0)</formula>
    </cfRule>
  </conditionalFormatting>
  <conditionalFormatting sqref="I23">
    <cfRule type="expression" dxfId="1225" priority="1293">
      <formula>AND(D23="Regelbedarf",G23="nein")</formula>
    </cfRule>
    <cfRule type="expression" dxfId="1224" priority="1295">
      <formula>AND(D23="Regelbedarf",G23="ja",I23&gt;0)</formula>
    </cfRule>
  </conditionalFormatting>
  <conditionalFormatting sqref="I23">
    <cfRule type="expression" dxfId="1223" priority="1292">
      <formula>AND(D23="Regelbedarf anteilig",G23="nein")</formula>
    </cfRule>
    <cfRule type="expression" dxfId="1222" priority="1294">
      <formula>AND(D23="Regelbedarf anteilig",G23="ja",I23&gt;0)</formula>
    </cfRule>
  </conditionalFormatting>
  <conditionalFormatting sqref="I24">
    <cfRule type="expression" dxfId="1221" priority="1289">
      <formula>AND(D24="Regelbedarf",G24="nein")</formula>
    </cfRule>
    <cfRule type="expression" dxfId="1220" priority="1291">
      <formula>AND(D24="Regelbedarf",G24="ja",I24&gt;0)</formula>
    </cfRule>
  </conditionalFormatting>
  <conditionalFormatting sqref="I24">
    <cfRule type="expression" dxfId="1219" priority="1288">
      <formula>AND(D24="Regelbedarf anteilig",G24="nein")</formula>
    </cfRule>
    <cfRule type="expression" dxfId="1218" priority="1290">
      <formula>AND(D24="Regelbedarf anteilig",G24="ja",I24&gt;0)</formula>
    </cfRule>
  </conditionalFormatting>
  <conditionalFormatting sqref="I25">
    <cfRule type="expression" dxfId="1217" priority="1285">
      <formula>AND(D25="Regelbedarf",G25="nein")</formula>
    </cfRule>
    <cfRule type="expression" dxfId="1216" priority="1287">
      <formula>AND(D25="Regelbedarf",G25="ja",I25&gt;0)</formula>
    </cfRule>
  </conditionalFormatting>
  <conditionalFormatting sqref="I25">
    <cfRule type="expression" dxfId="1215" priority="1284">
      <formula>AND(D25="Regelbedarf anteilig",G25="nein")</formula>
    </cfRule>
    <cfRule type="expression" dxfId="1214" priority="1286">
      <formula>AND(D25="Regelbedarf anteilig",G25="ja",I25&gt;0)</formula>
    </cfRule>
  </conditionalFormatting>
  <conditionalFormatting sqref="I27">
    <cfRule type="expression" dxfId="1213" priority="1281">
      <formula>AND(D27="Regelbedarf",G27="nein")</formula>
    </cfRule>
    <cfRule type="expression" dxfId="1212" priority="1283">
      <formula>AND(D27="Regelbedarf",G27="ja",I27&gt;0)</formula>
    </cfRule>
  </conditionalFormatting>
  <conditionalFormatting sqref="I27">
    <cfRule type="expression" dxfId="1211" priority="1280">
      <formula>AND(D27="Regelbedarf anteilig",G27="nein")</formula>
    </cfRule>
    <cfRule type="expression" dxfId="1210" priority="1282">
      <formula>AND(D27="Regelbedarf anteilig",G27="ja",I27&gt;0)</formula>
    </cfRule>
  </conditionalFormatting>
  <conditionalFormatting sqref="I28">
    <cfRule type="expression" dxfId="1209" priority="1277">
      <formula>AND(D28="Regelbedarf",G28="nein")</formula>
    </cfRule>
    <cfRule type="expression" dxfId="1208" priority="1279">
      <formula>AND(D28="Regelbedarf",G28="ja",I28&gt;0)</formula>
    </cfRule>
  </conditionalFormatting>
  <conditionalFormatting sqref="I28">
    <cfRule type="expression" dxfId="1207" priority="1276">
      <formula>AND(D28="Regelbedarf anteilig",G28="nein")</formula>
    </cfRule>
    <cfRule type="expression" dxfId="1206" priority="1278">
      <formula>AND(D28="Regelbedarf anteilig",G28="ja",I28&gt;0)</formula>
    </cfRule>
  </conditionalFormatting>
  <conditionalFormatting sqref="I29">
    <cfRule type="expression" dxfId="1205" priority="1273">
      <formula>AND(D29="Regelbedarf",G29="nein")</formula>
    </cfRule>
    <cfRule type="expression" dxfId="1204" priority="1275">
      <formula>AND(D29="Regelbedarf",G29="ja",I29&gt;0)</formula>
    </cfRule>
  </conditionalFormatting>
  <conditionalFormatting sqref="I29">
    <cfRule type="expression" dxfId="1203" priority="1272">
      <formula>AND(D29="Regelbedarf anteilig",G29="nein")</formula>
    </cfRule>
    <cfRule type="expression" dxfId="1202" priority="1274">
      <formula>AND(D29="Regelbedarf anteilig",G29="ja",I29&gt;0)</formula>
    </cfRule>
  </conditionalFormatting>
  <conditionalFormatting sqref="I30">
    <cfRule type="expression" dxfId="1201" priority="1269">
      <formula>AND(D30="Regelbedarf",G30="nein")</formula>
    </cfRule>
    <cfRule type="expression" dxfId="1200" priority="1271">
      <formula>AND(D30="Regelbedarf",G30="ja",I30&gt;0)</formula>
    </cfRule>
  </conditionalFormatting>
  <conditionalFormatting sqref="I30">
    <cfRule type="expression" dxfId="1199" priority="1268">
      <formula>AND(D30="Regelbedarf anteilig",G30="nein")</formula>
    </cfRule>
    <cfRule type="expression" dxfId="1198" priority="1270">
      <formula>AND(D30="Regelbedarf anteilig",G30="ja",I30&gt;0)</formula>
    </cfRule>
  </conditionalFormatting>
  <conditionalFormatting sqref="I32">
    <cfRule type="expression" dxfId="1197" priority="1261">
      <formula>AND(D32="Regelbedarf",G32="nein")</formula>
    </cfRule>
    <cfRule type="expression" dxfId="1196" priority="1263">
      <formula>AND(D32="Regelbedarf",G32="ja",I32&gt;0)</formula>
    </cfRule>
  </conditionalFormatting>
  <conditionalFormatting sqref="I32">
    <cfRule type="expression" dxfId="1195" priority="1260">
      <formula>AND(D32="Regelbedarf anteilig",G32="nein")</formula>
    </cfRule>
    <cfRule type="expression" dxfId="1194" priority="1262">
      <formula>AND(D32="Regelbedarf anteilig",G32="ja",I32&gt;0)</formula>
    </cfRule>
  </conditionalFormatting>
  <conditionalFormatting sqref="I33">
    <cfRule type="expression" dxfId="1193" priority="1257">
      <formula>AND(D33="Regelbedarf",G33="nein")</formula>
    </cfRule>
    <cfRule type="expression" dxfId="1192" priority="1259">
      <formula>AND(D33="Regelbedarf",G33="ja",I33&gt;0)</formula>
    </cfRule>
  </conditionalFormatting>
  <conditionalFormatting sqref="I33">
    <cfRule type="expression" dxfId="1191" priority="1256">
      <formula>AND(D33="Regelbedarf anteilig",G33="nein")</formula>
    </cfRule>
    <cfRule type="expression" dxfId="1190" priority="1258">
      <formula>AND(D33="Regelbedarf anteilig",G33="ja",I33&gt;0)</formula>
    </cfRule>
  </conditionalFormatting>
  <conditionalFormatting sqref="I35">
    <cfRule type="expression" dxfId="1189" priority="1225">
      <formula>AND(D35="Regelbedarf",G35="nein")</formula>
    </cfRule>
    <cfRule type="expression" dxfId="1188" priority="1227">
      <formula>AND(D35="Regelbedarf",G35="ja",I35&gt;0)</formula>
    </cfRule>
  </conditionalFormatting>
  <conditionalFormatting sqref="I35">
    <cfRule type="expression" dxfId="1187" priority="1224">
      <formula>AND(D35="Regelbedarf anteilig",G35="nein")</formula>
    </cfRule>
    <cfRule type="expression" dxfId="1186" priority="1226">
      <formula>AND(D35="Regelbedarf anteilig",G35="ja",I35&gt;0)</formula>
    </cfRule>
  </conditionalFormatting>
  <conditionalFormatting sqref="I36">
    <cfRule type="expression" dxfId="1185" priority="1221">
      <formula>AND(D36="Regelbedarf",G36="nein")</formula>
    </cfRule>
    <cfRule type="expression" dxfId="1184" priority="1223">
      <formula>AND(D36="Regelbedarf",G36="ja",I36&gt;0)</formula>
    </cfRule>
  </conditionalFormatting>
  <conditionalFormatting sqref="I36">
    <cfRule type="expression" dxfId="1183" priority="1220">
      <formula>AND(D36="Regelbedarf anteilig",G36="nein")</formula>
    </cfRule>
    <cfRule type="expression" dxfId="1182" priority="1222">
      <formula>AND(D36="Regelbedarf anteilig",G36="ja",I36&gt;0)</formula>
    </cfRule>
  </conditionalFormatting>
  <conditionalFormatting sqref="I38">
    <cfRule type="expression" dxfId="1181" priority="1217">
      <formula>AND(D38="Regelbedarf",G38="nein")</formula>
    </cfRule>
    <cfRule type="expression" dxfId="1180" priority="1219">
      <formula>AND(D38="Regelbedarf",G38="ja",I38&gt;0)</formula>
    </cfRule>
  </conditionalFormatting>
  <conditionalFormatting sqref="I38">
    <cfRule type="expression" dxfId="1179" priority="1216">
      <formula>AND(D38="Regelbedarf anteilig",G38="nein")</formula>
    </cfRule>
    <cfRule type="expression" dxfId="1178" priority="1218">
      <formula>AND(D38="Regelbedarf anteilig",G38="ja",I38&gt;0)</formula>
    </cfRule>
  </conditionalFormatting>
  <conditionalFormatting sqref="I39">
    <cfRule type="expression" dxfId="1177" priority="1213">
      <formula>AND(D39="Regelbedarf",G39="nein")</formula>
    </cfRule>
    <cfRule type="expression" dxfId="1176" priority="1215">
      <formula>AND(D39="Regelbedarf",G39="ja",I39&gt;0)</formula>
    </cfRule>
  </conditionalFormatting>
  <conditionalFormatting sqref="I39">
    <cfRule type="expression" dxfId="1175" priority="1212">
      <formula>AND(D39="Regelbedarf anteilig",G39="nein")</formula>
    </cfRule>
    <cfRule type="expression" dxfId="1174" priority="1214">
      <formula>AND(D39="Regelbedarf anteilig",G39="ja",I39&gt;0)</formula>
    </cfRule>
  </conditionalFormatting>
  <conditionalFormatting sqref="I40">
    <cfRule type="expression" dxfId="1173" priority="1209">
      <formula>AND(D40="Regelbedarf",G40="nein")</formula>
    </cfRule>
    <cfRule type="expression" dxfId="1172" priority="1211">
      <formula>AND(D40="Regelbedarf",G40="ja",I40&gt;0)</formula>
    </cfRule>
  </conditionalFormatting>
  <conditionalFormatting sqref="I40">
    <cfRule type="expression" dxfId="1171" priority="1208">
      <formula>AND(D40="Regelbedarf anteilig",G40="nein")</formula>
    </cfRule>
    <cfRule type="expression" dxfId="1170" priority="1210">
      <formula>AND(D40="Regelbedarf anteilig",G40="ja",I40&gt;0)</formula>
    </cfRule>
  </conditionalFormatting>
  <conditionalFormatting sqref="I41">
    <cfRule type="expression" dxfId="1169" priority="1205">
      <formula>AND(D41="Regelbedarf",G41="nein")</formula>
    </cfRule>
    <cfRule type="expression" dxfId="1168" priority="1207">
      <formula>AND(D41="Regelbedarf",G41="ja",I41&gt;0)</formula>
    </cfRule>
  </conditionalFormatting>
  <conditionalFormatting sqref="I41">
    <cfRule type="expression" dxfId="1167" priority="1204">
      <formula>AND(D41="Regelbedarf anteilig",G41="nein")</formula>
    </cfRule>
    <cfRule type="expression" dxfId="1166" priority="1206">
      <formula>AND(D41="Regelbedarf anteilig",G41="ja",I41&gt;0)</formula>
    </cfRule>
  </conditionalFormatting>
  <conditionalFormatting sqref="I42">
    <cfRule type="expression" dxfId="1165" priority="1201">
      <formula>AND(D42="Regelbedarf",G42="nein")</formula>
    </cfRule>
    <cfRule type="expression" dxfId="1164" priority="1203">
      <formula>AND(D42="Regelbedarf",G42="ja",I42&gt;0)</formula>
    </cfRule>
  </conditionalFormatting>
  <conditionalFormatting sqref="I42">
    <cfRule type="expression" dxfId="1163" priority="1200">
      <formula>AND(D42="Regelbedarf anteilig",G42="nein")</formula>
    </cfRule>
    <cfRule type="expression" dxfId="1162" priority="1202">
      <formula>AND(D42="Regelbedarf anteilig",G42="ja",I42&gt;0)</formula>
    </cfRule>
  </conditionalFormatting>
  <conditionalFormatting sqref="I43">
    <cfRule type="expression" dxfId="1161" priority="1197">
      <formula>AND(D43="Regelbedarf",G43="nein")</formula>
    </cfRule>
    <cfRule type="expression" dxfId="1160" priority="1199">
      <formula>AND(D43="Regelbedarf",G43="ja",I43&gt;0)</formula>
    </cfRule>
  </conditionalFormatting>
  <conditionalFormatting sqref="I43">
    <cfRule type="expression" dxfId="1159" priority="1196">
      <formula>AND(D43="Regelbedarf anteilig",G43="nein")</formula>
    </cfRule>
    <cfRule type="expression" dxfId="1158" priority="1198">
      <formula>AND(D43="Regelbedarf anteilig",G43="ja",I43&gt;0)</formula>
    </cfRule>
  </conditionalFormatting>
  <conditionalFormatting sqref="I44">
    <cfRule type="expression" dxfId="1157" priority="1193">
      <formula>AND(D44="Regelbedarf",G44="nein")</formula>
    </cfRule>
    <cfRule type="expression" dxfId="1156" priority="1195">
      <formula>AND(D44="Regelbedarf",G44="ja",I44&gt;0)</formula>
    </cfRule>
  </conditionalFormatting>
  <conditionalFormatting sqref="I44">
    <cfRule type="expression" dxfId="1155" priority="1192">
      <formula>AND(D44="Regelbedarf anteilig",G44="nein")</formula>
    </cfRule>
    <cfRule type="expression" dxfId="1154" priority="1194">
      <formula>AND(D44="Regelbedarf anteilig",G44="ja",I44&gt;0)</formula>
    </cfRule>
  </conditionalFormatting>
  <conditionalFormatting sqref="I45">
    <cfRule type="expression" dxfId="1153" priority="1189">
      <formula>AND(D45="Regelbedarf",G45="nein")</formula>
    </cfRule>
    <cfRule type="expression" dxfId="1152" priority="1191">
      <formula>AND(D45="Regelbedarf",G45="ja",I45&gt;0)</formula>
    </cfRule>
  </conditionalFormatting>
  <conditionalFormatting sqref="I45">
    <cfRule type="expression" dxfId="1151" priority="1188">
      <formula>AND(D45="Regelbedarf anteilig",G45="nein")</formula>
    </cfRule>
    <cfRule type="expression" dxfId="1150" priority="1190">
      <formula>AND(D45="Regelbedarf anteilig",G45="ja",I45&gt;0)</formula>
    </cfRule>
  </conditionalFormatting>
  <conditionalFormatting sqref="I46">
    <cfRule type="expression" dxfId="1149" priority="1185">
      <formula>AND(D46="Regelbedarf",G46="nein")</formula>
    </cfRule>
    <cfRule type="expression" dxfId="1148" priority="1187">
      <formula>AND(D46="Regelbedarf",G46="ja",I46&gt;0)</formula>
    </cfRule>
  </conditionalFormatting>
  <conditionalFormatting sqref="I46">
    <cfRule type="expression" dxfId="1147" priority="1184">
      <formula>AND(D46="Regelbedarf anteilig",G46="nein")</formula>
    </cfRule>
    <cfRule type="expression" dxfId="1146" priority="1186">
      <formula>AND(D46="Regelbedarf anteilig",G46="ja",I46&gt;0)</formula>
    </cfRule>
  </conditionalFormatting>
  <conditionalFormatting sqref="I47">
    <cfRule type="expression" dxfId="1145" priority="1181">
      <formula>AND(D47="Regelbedarf",G47="nein")</formula>
    </cfRule>
    <cfRule type="expression" dxfId="1144" priority="1183">
      <formula>AND(D47="Regelbedarf",G47="ja",I47&gt;0)</formula>
    </cfRule>
  </conditionalFormatting>
  <conditionalFormatting sqref="I47">
    <cfRule type="expression" dxfId="1143" priority="1180">
      <formula>AND(D47="Regelbedarf anteilig",G47="nein")</formula>
    </cfRule>
    <cfRule type="expression" dxfId="1142" priority="1182">
      <formula>AND(D47="Regelbedarf anteilig",G47="ja",I47&gt;0)</formula>
    </cfRule>
  </conditionalFormatting>
  <conditionalFormatting sqref="I48">
    <cfRule type="expression" dxfId="1141" priority="1177">
      <formula>AND(D48="Regelbedarf",G48="nein")</formula>
    </cfRule>
    <cfRule type="expression" dxfId="1140" priority="1179">
      <formula>AND(D48="Regelbedarf",G48="ja",I48&gt;0)</formula>
    </cfRule>
  </conditionalFormatting>
  <conditionalFormatting sqref="I48">
    <cfRule type="expression" dxfId="1139" priority="1176">
      <formula>AND(D48="Regelbedarf anteilig",G48="nein")</formula>
    </cfRule>
    <cfRule type="expression" dxfId="1138" priority="1178">
      <formula>AND(D48="Regelbedarf anteilig",G48="ja",I48&gt;0)</formula>
    </cfRule>
  </conditionalFormatting>
  <conditionalFormatting sqref="I49">
    <cfRule type="expression" dxfId="1137" priority="1173">
      <formula>AND(D49="Regelbedarf",G49="nein")</formula>
    </cfRule>
    <cfRule type="expression" dxfId="1136" priority="1175">
      <formula>AND(D49="Regelbedarf",G49="ja",I49&gt;0)</formula>
    </cfRule>
  </conditionalFormatting>
  <conditionalFormatting sqref="I49">
    <cfRule type="expression" dxfId="1135" priority="1172">
      <formula>AND(D49="Regelbedarf anteilig",G49="nein")</formula>
    </cfRule>
    <cfRule type="expression" dxfId="1134" priority="1174">
      <formula>AND(D49="Regelbedarf anteilig",G49="ja",I49&gt;0)</formula>
    </cfRule>
  </conditionalFormatting>
  <conditionalFormatting sqref="I50">
    <cfRule type="expression" dxfId="1133" priority="1169">
      <formula>AND(D50="Regelbedarf",G50="nein")</formula>
    </cfRule>
    <cfRule type="expression" dxfId="1132" priority="1171">
      <formula>AND(D50="Regelbedarf",G50="ja",I50&gt;0)</formula>
    </cfRule>
  </conditionalFormatting>
  <conditionalFormatting sqref="I50">
    <cfRule type="expression" dxfId="1131" priority="1168">
      <formula>AND(D50="Regelbedarf anteilig",G50="nein")</formula>
    </cfRule>
    <cfRule type="expression" dxfId="1130" priority="1170">
      <formula>AND(D50="Regelbedarf anteilig",G50="ja",I50&gt;0)</formula>
    </cfRule>
  </conditionalFormatting>
  <conditionalFormatting sqref="I51">
    <cfRule type="expression" dxfId="1129" priority="1161">
      <formula>AND(D51="Regelbedarf",G51="nein")</formula>
    </cfRule>
    <cfRule type="expression" dxfId="1128" priority="1163">
      <formula>AND(D51="Regelbedarf",G51="ja",I51&gt;0)</formula>
    </cfRule>
  </conditionalFormatting>
  <conditionalFormatting sqref="I51">
    <cfRule type="expression" dxfId="1127" priority="1160">
      <formula>AND(D51="Regelbedarf anteilig",G51="nein")</formula>
    </cfRule>
    <cfRule type="expression" dxfId="1126" priority="1162">
      <formula>AND(D51="Regelbedarf anteilig",G51="ja",I51&gt;0)</formula>
    </cfRule>
  </conditionalFormatting>
  <conditionalFormatting sqref="I52">
    <cfRule type="expression" dxfId="1125" priority="1157">
      <formula>AND(D52="Regelbedarf",G52="nein")</formula>
    </cfRule>
    <cfRule type="expression" dxfId="1124" priority="1159">
      <formula>AND(D52="Regelbedarf",G52="ja",I52&gt;0)</formula>
    </cfRule>
  </conditionalFormatting>
  <conditionalFormatting sqref="I52">
    <cfRule type="expression" dxfId="1123" priority="1156">
      <formula>AND(D52="Regelbedarf anteilig",G52="nein")</formula>
    </cfRule>
    <cfRule type="expression" dxfId="1122" priority="1158">
      <formula>AND(D52="Regelbedarf anteilig",G52="ja",I52&gt;0)</formula>
    </cfRule>
  </conditionalFormatting>
  <conditionalFormatting sqref="I53">
    <cfRule type="expression" dxfId="1121" priority="1153">
      <formula>AND(D53="Regelbedarf",G53="nein")</formula>
    </cfRule>
    <cfRule type="expression" dxfId="1120" priority="1155">
      <formula>AND(D53="Regelbedarf",G53="ja",I53&gt;0)</formula>
    </cfRule>
  </conditionalFormatting>
  <conditionalFormatting sqref="I53">
    <cfRule type="expression" dxfId="1119" priority="1152">
      <formula>AND(D53="Regelbedarf anteilig",G53="nein")</formula>
    </cfRule>
    <cfRule type="expression" dxfId="1118" priority="1154">
      <formula>AND(D53="Regelbedarf anteilig",G53="ja",I53&gt;0)</formula>
    </cfRule>
  </conditionalFormatting>
  <conditionalFormatting sqref="I55">
    <cfRule type="expression" dxfId="1117" priority="1149">
      <formula>AND(D55="Regelbedarf",G55="nein")</formula>
    </cfRule>
    <cfRule type="expression" dxfId="1116" priority="1151">
      <formula>AND(D55="Regelbedarf",G55="ja",I55&gt;0)</formula>
    </cfRule>
  </conditionalFormatting>
  <conditionalFormatting sqref="I55">
    <cfRule type="expression" dxfId="1115" priority="1148">
      <formula>AND(D55="Regelbedarf anteilig",G55="nein")</formula>
    </cfRule>
    <cfRule type="expression" dxfId="1114" priority="1150">
      <formula>AND(D55="Regelbedarf anteilig",G55="ja",I55&gt;0)</formula>
    </cfRule>
  </conditionalFormatting>
  <conditionalFormatting sqref="I56">
    <cfRule type="expression" dxfId="1113" priority="1145">
      <formula>AND(D56="Regelbedarf",G56="nein")</formula>
    </cfRule>
    <cfRule type="expression" dxfId="1112" priority="1147">
      <formula>AND(D56="Regelbedarf",G56="ja",I56&gt;0)</formula>
    </cfRule>
  </conditionalFormatting>
  <conditionalFormatting sqref="I56">
    <cfRule type="expression" dxfId="1111" priority="1144">
      <formula>AND(D56="Regelbedarf anteilig",G56="nein")</formula>
    </cfRule>
    <cfRule type="expression" dxfId="1110" priority="1146">
      <formula>AND(D56="Regelbedarf anteilig",G56="ja",I56&gt;0)</formula>
    </cfRule>
  </conditionalFormatting>
  <conditionalFormatting sqref="I57">
    <cfRule type="expression" dxfId="1109" priority="1141">
      <formula>AND(D57="Regelbedarf",G57="nein")</formula>
    </cfRule>
    <cfRule type="expression" dxfId="1108" priority="1143">
      <formula>AND(D57="Regelbedarf",G57="ja",I57&gt;0)</formula>
    </cfRule>
  </conditionalFormatting>
  <conditionalFormatting sqref="I57">
    <cfRule type="expression" dxfId="1107" priority="1140">
      <formula>AND(D57="Regelbedarf anteilig",G57="nein")</formula>
    </cfRule>
    <cfRule type="expression" dxfId="1106" priority="1142">
      <formula>AND(D57="Regelbedarf anteilig",G57="ja",I57&gt;0)</formula>
    </cfRule>
  </conditionalFormatting>
  <conditionalFormatting sqref="I59">
    <cfRule type="expression" dxfId="1105" priority="1137">
      <formula>AND(D59="Regelbedarf",G59="nein")</formula>
    </cfRule>
    <cfRule type="expression" dxfId="1104" priority="1139">
      <formula>AND(D59="Regelbedarf",G59="ja",I59&gt;0)</formula>
    </cfRule>
  </conditionalFormatting>
  <conditionalFormatting sqref="I59">
    <cfRule type="expression" dxfId="1103" priority="1136">
      <formula>AND(D59="Regelbedarf anteilig",G59="nein")</formula>
    </cfRule>
    <cfRule type="expression" dxfId="1102" priority="1138">
      <formula>AND(D59="Regelbedarf anteilig",G59="ja",I59&gt;0)</formula>
    </cfRule>
  </conditionalFormatting>
  <conditionalFormatting sqref="I60">
    <cfRule type="expression" dxfId="1101" priority="1133">
      <formula>AND(D60="Regelbedarf",G60="nein")</formula>
    </cfRule>
    <cfRule type="expression" dxfId="1100" priority="1135">
      <formula>AND(D60="Regelbedarf",G60="ja",I60&gt;0)</formula>
    </cfRule>
  </conditionalFormatting>
  <conditionalFormatting sqref="I60">
    <cfRule type="expression" dxfId="1099" priority="1132">
      <formula>AND(D60="Regelbedarf anteilig",G60="nein")</formula>
    </cfRule>
    <cfRule type="expression" dxfId="1098" priority="1134">
      <formula>AND(D60="Regelbedarf anteilig",G60="ja",I60&gt;0)</formula>
    </cfRule>
  </conditionalFormatting>
  <conditionalFormatting sqref="I61">
    <cfRule type="expression" dxfId="1097" priority="1129">
      <formula>AND(D61="Regelbedarf",G61="nein")</formula>
    </cfRule>
    <cfRule type="expression" dxfId="1096" priority="1131">
      <formula>AND(D61="Regelbedarf",G61="ja",I61&gt;0)</formula>
    </cfRule>
  </conditionalFormatting>
  <conditionalFormatting sqref="I61">
    <cfRule type="expression" dxfId="1095" priority="1128">
      <formula>AND(D61="Regelbedarf anteilig",G61="nein")</formula>
    </cfRule>
    <cfRule type="expression" dxfId="1094" priority="1130">
      <formula>AND(D61="Regelbedarf anteilig",G61="ja",I61&gt;0)</formula>
    </cfRule>
  </conditionalFormatting>
  <conditionalFormatting sqref="I62">
    <cfRule type="expression" dxfId="1093" priority="1125">
      <formula>AND(D62="Regelbedarf",G62="nein")</formula>
    </cfRule>
    <cfRule type="expression" dxfId="1092" priority="1127">
      <formula>AND(D62="Regelbedarf",G62="ja",I62&gt;0)</formula>
    </cfRule>
  </conditionalFormatting>
  <conditionalFormatting sqref="I62">
    <cfRule type="expression" dxfId="1091" priority="1124">
      <formula>AND(D62="Regelbedarf anteilig",G62="nein")</formula>
    </cfRule>
    <cfRule type="expression" dxfId="1090" priority="1126">
      <formula>AND(D62="Regelbedarf anteilig",G62="ja",I62&gt;0)</formula>
    </cfRule>
  </conditionalFormatting>
  <conditionalFormatting sqref="I63">
    <cfRule type="expression" dxfId="1089" priority="1121">
      <formula>AND(D63="Regelbedarf",G63="nein")</formula>
    </cfRule>
    <cfRule type="expression" dxfId="1088" priority="1123">
      <formula>AND(D63="Regelbedarf",G63="ja",I63&gt;0)</formula>
    </cfRule>
  </conditionalFormatting>
  <conditionalFormatting sqref="I63">
    <cfRule type="expression" dxfId="1087" priority="1120">
      <formula>AND(D63="Regelbedarf anteilig",G63="nein")</formula>
    </cfRule>
    <cfRule type="expression" dxfId="1086" priority="1122">
      <formula>AND(D63="Regelbedarf anteilig",G63="ja",I63&gt;0)</formula>
    </cfRule>
  </conditionalFormatting>
  <conditionalFormatting sqref="I64">
    <cfRule type="expression" dxfId="1085" priority="1117">
      <formula>AND(D64="Regelbedarf",G64="nein")</formula>
    </cfRule>
    <cfRule type="expression" dxfId="1084" priority="1119">
      <formula>AND(D64="Regelbedarf",G64="ja",I64&gt;0)</formula>
    </cfRule>
  </conditionalFormatting>
  <conditionalFormatting sqref="I64">
    <cfRule type="expression" dxfId="1083" priority="1116">
      <formula>AND(D64="Regelbedarf anteilig",G64="nein")</formula>
    </cfRule>
    <cfRule type="expression" dxfId="1082" priority="1118">
      <formula>AND(D64="Regelbedarf anteilig",G64="ja",I64&gt;0)</formula>
    </cfRule>
  </conditionalFormatting>
  <conditionalFormatting sqref="I65">
    <cfRule type="expression" dxfId="1081" priority="1113">
      <formula>AND(D65="Regelbedarf",G65="nein")</formula>
    </cfRule>
    <cfRule type="expression" dxfId="1080" priority="1115">
      <formula>AND(D65="Regelbedarf",G65="ja",I65&gt;0)</formula>
    </cfRule>
  </conditionalFormatting>
  <conditionalFormatting sqref="I65">
    <cfRule type="expression" dxfId="1079" priority="1112">
      <formula>AND(D65="Regelbedarf anteilig",G65="nein")</formula>
    </cfRule>
    <cfRule type="expression" dxfId="1078" priority="1114">
      <formula>AND(D65="Regelbedarf anteilig",G65="ja",I65&gt;0)</formula>
    </cfRule>
  </conditionalFormatting>
  <conditionalFormatting sqref="I67">
    <cfRule type="expression" dxfId="1077" priority="1109">
      <formula>AND(D67="Regelbedarf",G67="nein")</formula>
    </cfRule>
    <cfRule type="expression" dxfId="1076" priority="1111">
      <formula>AND(D67="Regelbedarf",G67="ja",I67&gt;0)</formula>
    </cfRule>
  </conditionalFormatting>
  <conditionalFormatting sqref="I67">
    <cfRule type="expression" dxfId="1075" priority="1108">
      <formula>AND(D67="Regelbedarf anteilig",G67="nein")</formula>
    </cfRule>
    <cfRule type="expression" dxfId="1074" priority="1110">
      <formula>AND(D67="Regelbedarf anteilig",G67="ja",I67&gt;0)</formula>
    </cfRule>
  </conditionalFormatting>
  <conditionalFormatting sqref="I68">
    <cfRule type="expression" dxfId="1073" priority="1105">
      <formula>AND(D68="Regelbedarf",G68="nein")</formula>
    </cfRule>
    <cfRule type="expression" dxfId="1072" priority="1107">
      <formula>AND(D68="Regelbedarf",G68="ja",I68&gt;0)</formula>
    </cfRule>
  </conditionalFormatting>
  <conditionalFormatting sqref="I68">
    <cfRule type="expression" dxfId="1071" priority="1104">
      <formula>AND(D68="Regelbedarf anteilig",G68="nein")</formula>
    </cfRule>
    <cfRule type="expression" dxfId="1070" priority="1106">
      <formula>AND(D68="Regelbedarf anteilig",G68="ja",I68&gt;0)</formula>
    </cfRule>
  </conditionalFormatting>
  <conditionalFormatting sqref="I69">
    <cfRule type="expression" dxfId="1069" priority="1101">
      <formula>AND(D69="Regelbedarf",G69="nein")</formula>
    </cfRule>
    <cfRule type="expression" dxfId="1068" priority="1103">
      <formula>AND(D69="Regelbedarf",G69="ja",I69&gt;0)</formula>
    </cfRule>
  </conditionalFormatting>
  <conditionalFormatting sqref="I69">
    <cfRule type="expression" dxfId="1067" priority="1100">
      <formula>AND(D69="Regelbedarf anteilig",G69="nein")</formula>
    </cfRule>
    <cfRule type="expression" dxfId="1066" priority="1102">
      <formula>AND(D69="Regelbedarf anteilig",G69="ja",I69&gt;0)</formula>
    </cfRule>
  </conditionalFormatting>
  <conditionalFormatting sqref="I70">
    <cfRule type="expression" dxfId="1065" priority="1097">
      <formula>AND(D70="Regelbedarf",G70="nein")</formula>
    </cfRule>
    <cfRule type="expression" dxfId="1064" priority="1099">
      <formula>AND(D70="Regelbedarf",G70="ja",I70&gt;0)</formula>
    </cfRule>
  </conditionalFormatting>
  <conditionalFormatting sqref="I70">
    <cfRule type="expression" dxfId="1063" priority="1096">
      <formula>AND(D70="Regelbedarf anteilig",G70="nein")</formula>
    </cfRule>
    <cfRule type="expression" dxfId="1062" priority="1098">
      <formula>AND(D70="Regelbedarf anteilig",G70="ja",I70&gt;0)</formula>
    </cfRule>
  </conditionalFormatting>
  <conditionalFormatting sqref="I71">
    <cfRule type="expression" dxfId="1061" priority="1093">
      <formula>AND(D71="Regelbedarf",G71="nein")</formula>
    </cfRule>
    <cfRule type="expression" dxfId="1060" priority="1095">
      <formula>AND(D71="Regelbedarf",G71="ja",I71&gt;0)</formula>
    </cfRule>
  </conditionalFormatting>
  <conditionalFormatting sqref="I71">
    <cfRule type="expression" dxfId="1059" priority="1092">
      <formula>AND(D71="Regelbedarf anteilig",G71="nein")</formula>
    </cfRule>
    <cfRule type="expression" dxfId="1058" priority="1094">
      <formula>AND(D71="Regelbedarf anteilig",G71="ja",I71&gt;0)</formula>
    </cfRule>
  </conditionalFormatting>
  <conditionalFormatting sqref="I72">
    <cfRule type="expression" dxfId="1057" priority="1089">
      <formula>AND(D72="Regelbedarf",G72="nein")</formula>
    </cfRule>
    <cfRule type="expression" dxfId="1056" priority="1091">
      <formula>AND(D72="Regelbedarf",G72="ja",I72&gt;0)</formula>
    </cfRule>
  </conditionalFormatting>
  <conditionalFormatting sqref="I72">
    <cfRule type="expression" dxfId="1055" priority="1088">
      <formula>AND(D72="Regelbedarf anteilig",G72="nein")</formula>
    </cfRule>
    <cfRule type="expression" dxfId="1054" priority="1090">
      <formula>AND(D72="Regelbedarf anteilig",G72="ja",I72&gt;0)</formula>
    </cfRule>
  </conditionalFormatting>
  <conditionalFormatting sqref="I73">
    <cfRule type="expression" dxfId="1053" priority="1085">
      <formula>AND(D73="Regelbedarf",G73="nein")</formula>
    </cfRule>
    <cfRule type="expression" dxfId="1052" priority="1087">
      <formula>AND(D73="Regelbedarf",G73="ja",I73&gt;0)</formula>
    </cfRule>
  </conditionalFormatting>
  <conditionalFormatting sqref="I73">
    <cfRule type="expression" dxfId="1051" priority="1084">
      <formula>AND(D73="Regelbedarf anteilig",G73="nein")</formula>
    </cfRule>
    <cfRule type="expression" dxfId="1050" priority="1086">
      <formula>AND(D73="Regelbedarf anteilig",G73="ja",I73&gt;0)</formula>
    </cfRule>
  </conditionalFormatting>
  <conditionalFormatting sqref="I74">
    <cfRule type="expression" dxfId="1049" priority="1081">
      <formula>AND(D74="Regelbedarf",G74="nein")</formula>
    </cfRule>
    <cfRule type="expression" dxfId="1048" priority="1083">
      <formula>AND(D74="Regelbedarf",G74="ja",I74&gt;0)</formula>
    </cfRule>
  </conditionalFormatting>
  <conditionalFormatting sqref="I74">
    <cfRule type="expression" dxfId="1047" priority="1080">
      <formula>AND(D74="Regelbedarf anteilig",G74="nein")</formula>
    </cfRule>
    <cfRule type="expression" dxfId="1046" priority="1082">
      <formula>AND(D74="Regelbedarf anteilig",G74="ja",I74&gt;0)</formula>
    </cfRule>
  </conditionalFormatting>
  <conditionalFormatting sqref="I75">
    <cfRule type="expression" dxfId="1045" priority="1077">
      <formula>AND(D75="Regelbedarf",G75="nein")</formula>
    </cfRule>
    <cfRule type="expression" dxfId="1044" priority="1079">
      <formula>AND(D75="Regelbedarf",G75="ja",I75&gt;0)</formula>
    </cfRule>
  </conditionalFormatting>
  <conditionalFormatting sqref="I75">
    <cfRule type="expression" dxfId="1043" priority="1076">
      <formula>AND(D75="Regelbedarf anteilig",G75="nein")</formula>
    </cfRule>
    <cfRule type="expression" dxfId="1042" priority="1078">
      <formula>AND(D75="Regelbedarf anteilig",G75="ja",I75&gt;0)</formula>
    </cfRule>
  </conditionalFormatting>
  <conditionalFormatting sqref="I76">
    <cfRule type="expression" dxfId="1041" priority="1073">
      <formula>AND(D76="Regelbedarf",G76="nein")</formula>
    </cfRule>
    <cfRule type="expression" dxfId="1040" priority="1075">
      <formula>AND(D76="Regelbedarf",G76="ja",I76&gt;0)</formula>
    </cfRule>
  </conditionalFormatting>
  <conditionalFormatting sqref="I76">
    <cfRule type="expression" dxfId="1039" priority="1072">
      <formula>AND(D76="Regelbedarf anteilig",G76="nein")</formula>
    </cfRule>
    <cfRule type="expression" dxfId="1038" priority="1074">
      <formula>AND(D76="Regelbedarf anteilig",G76="ja",I76&gt;0)</formula>
    </cfRule>
  </conditionalFormatting>
  <conditionalFormatting sqref="I77">
    <cfRule type="expression" dxfId="1037" priority="1069">
      <formula>AND(D77="Regelbedarf",G77="nein")</formula>
    </cfRule>
    <cfRule type="expression" dxfId="1036" priority="1071">
      <formula>AND(D77="Regelbedarf",G77="ja",I77&gt;0)</formula>
    </cfRule>
  </conditionalFormatting>
  <conditionalFormatting sqref="I77">
    <cfRule type="expression" dxfId="1035" priority="1068">
      <formula>AND(D77="Regelbedarf anteilig",G77="nein")</formula>
    </cfRule>
    <cfRule type="expression" dxfId="1034" priority="1070">
      <formula>AND(D77="Regelbedarf anteilig",G77="ja",I77&gt;0)</formula>
    </cfRule>
  </conditionalFormatting>
  <conditionalFormatting sqref="I78">
    <cfRule type="expression" dxfId="1033" priority="1065">
      <formula>AND(D78="Regelbedarf",G78="nein")</formula>
    </cfRule>
    <cfRule type="expression" dxfId="1032" priority="1067">
      <formula>AND(D78="Regelbedarf",G78="ja",I78&gt;0)</formula>
    </cfRule>
  </conditionalFormatting>
  <conditionalFormatting sqref="I78">
    <cfRule type="expression" dxfId="1031" priority="1064">
      <formula>AND(D78="Regelbedarf anteilig",G78="nein")</formula>
    </cfRule>
    <cfRule type="expression" dxfId="1030" priority="1066">
      <formula>AND(D78="Regelbedarf anteilig",G78="ja",I78&gt;0)</formula>
    </cfRule>
  </conditionalFormatting>
  <conditionalFormatting sqref="I79">
    <cfRule type="expression" dxfId="1029" priority="1061">
      <formula>AND(D79="Regelbedarf",G79="nein")</formula>
    </cfRule>
    <cfRule type="expression" dxfId="1028" priority="1063">
      <formula>AND(D79="Regelbedarf",G79="ja",I79&gt;0)</formula>
    </cfRule>
  </conditionalFormatting>
  <conditionalFormatting sqref="I79">
    <cfRule type="expression" dxfId="1027" priority="1060">
      <formula>AND(D79="Regelbedarf anteilig",G79="nein")</formula>
    </cfRule>
    <cfRule type="expression" dxfId="1026" priority="1062">
      <formula>AND(D79="Regelbedarf anteilig",G79="ja",I79&gt;0)</formula>
    </cfRule>
  </conditionalFormatting>
  <conditionalFormatting sqref="I80">
    <cfRule type="expression" dxfId="1025" priority="1057">
      <formula>AND(D80="Regelbedarf",G80="nein")</formula>
    </cfRule>
    <cfRule type="expression" dxfId="1024" priority="1059">
      <formula>AND(D80="Regelbedarf",G80="ja",I80&gt;0)</formula>
    </cfRule>
  </conditionalFormatting>
  <conditionalFormatting sqref="I80">
    <cfRule type="expression" dxfId="1023" priority="1056">
      <formula>AND(D80="Regelbedarf anteilig",G80="nein")</formula>
    </cfRule>
    <cfRule type="expression" dxfId="1022" priority="1058">
      <formula>AND(D80="Regelbedarf anteilig",G80="ja",I80&gt;0)</formula>
    </cfRule>
  </conditionalFormatting>
  <conditionalFormatting sqref="I81">
    <cfRule type="expression" dxfId="1021" priority="1053">
      <formula>AND(D81="Regelbedarf",G81="nein")</formula>
    </cfRule>
    <cfRule type="expression" dxfId="1020" priority="1055">
      <formula>AND(D81="Regelbedarf",G81="ja",I81&gt;0)</formula>
    </cfRule>
  </conditionalFormatting>
  <conditionalFormatting sqref="I81">
    <cfRule type="expression" dxfId="1019" priority="1052">
      <formula>AND(D81="Regelbedarf anteilig",G81="nein")</formula>
    </cfRule>
    <cfRule type="expression" dxfId="1018" priority="1054">
      <formula>AND(D81="Regelbedarf anteilig",G81="ja",I81&gt;0)</formula>
    </cfRule>
  </conditionalFormatting>
  <conditionalFormatting sqref="I83">
    <cfRule type="expression" dxfId="1017" priority="1049">
      <formula>AND(D83="Regelbedarf",G83="nein")</formula>
    </cfRule>
    <cfRule type="expression" dxfId="1016" priority="1051">
      <formula>AND(D83="Regelbedarf",G83="ja",I83&gt;0)</formula>
    </cfRule>
  </conditionalFormatting>
  <conditionalFormatting sqref="I83">
    <cfRule type="expression" dxfId="1015" priority="1048">
      <formula>AND(D83="Regelbedarf anteilig",G83="nein")</formula>
    </cfRule>
    <cfRule type="expression" dxfId="1014" priority="1050">
      <formula>AND(D83="Regelbedarf anteilig",G83="ja",I83&gt;0)</formula>
    </cfRule>
  </conditionalFormatting>
  <conditionalFormatting sqref="I84">
    <cfRule type="expression" dxfId="1013" priority="1045">
      <formula>AND(D84="Regelbedarf",G84="nein")</formula>
    </cfRule>
    <cfRule type="expression" dxfId="1012" priority="1047">
      <formula>AND(D84="Regelbedarf",G84="ja",I84&gt;0)</formula>
    </cfRule>
  </conditionalFormatting>
  <conditionalFormatting sqref="I84">
    <cfRule type="expression" dxfId="1011" priority="1044">
      <formula>AND(D84="Regelbedarf anteilig",G84="nein")</formula>
    </cfRule>
    <cfRule type="expression" dxfId="1010" priority="1046">
      <formula>AND(D84="Regelbedarf anteilig",G84="ja",I84&gt;0)</formula>
    </cfRule>
  </conditionalFormatting>
  <conditionalFormatting sqref="I85">
    <cfRule type="expression" dxfId="1009" priority="1041">
      <formula>AND(D85="Regelbedarf",G85="nein")</formula>
    </cfRule>
    <cfRule type="expression" dxfId="1008" priority="1043">
      <formula>AND(D85="Regelbedarf",G85="ja",I85&gt;0)</formula>
    </cfRule>
  </conditionalFormatting>
  <conditionalFormatting sqref="I85">
    <cfRule type="expression" dxfId="1007" priority="1040">
      <formula>AND(D85="Regelbedarf anteilig",G85="nein")</formula>
    </cfRule>
    <cfRule type="expression" dxfId="1006" priority="1042">
      <formula>AND(D85="Regelbedarf anteilig",G85="ja",I85&gt;0)</formula>
    </cfRule>
  </conditionalFormatting>
  <conditionalFormatting sqref="I86">
    <cfRule type="expression" dxfId="1005" priority="1037">
      <formula>AND(D86="Regelbedarf",G86="nein")</formula>
    </cfRule>
    <cfRule type="expression" dxfId="1004" priority="1039">
      <formula>AND(D86="Regelbedarf",G86="ja",I86&gt;0)</formula>
    </cfRule>
  </conditionalFormatting>
  <conditionalFormatting sqref="I86">
    <cfRule type="expression" dxfId="1003" priority="1036">
      <formula>AND(D86="Regelbedarf anteilig",G86="nein")</formula>
    </cfRule>
    <cfRule type="expression" dxfId="1002" priority="1038">
      <formula>AND(D86="Regelbedarf anteilig",G86="ja",I86&gt;0)</formula>
    </cfRule>
  </conditionalFormatting>
  <conditionalFormatting sqref="I87">
    <cfRule type="expression" dxfId="1001" priority="1033">
      <formula>AND(D87="Regelbedarf",G87="nein")</formula>
    </cfRule>
    <cfRule type="expression" dxfId="1000" priority="1035">
      <formula>AND(D87="Regelbedarf",G87="ja",I87&gt;0)</formula>
    </cfRule>
  </conditionalFormatting>
  <conditionalFormatting sqref="I87">
    <cfRule type="expression" dxfId="999" priority="1032">
      <formula>AND(D87="Regelbedarf anteilig",G87="nein")</formula>
    </cfRule>
    <cfRule type="expression" dxfId="998" priority="1034">
      <formula>AND(D87="Regelbedarf anteilig",G87="ja",I87&gt;0)</formula>
    </cfRule>
  </conditionalFormatting>
  <conditionalFormatting sqref="I88">
    <cfRule type="expression" dxfId="997" priority="1029">
      <formula>AND(D88="Regelbedarf",G88="nein")</formula>
    </cfRule>
    <cfRule type="expression" dxfId="996" priority="1031">
      <formula>AND(D88="Regelbedarf",G88="ja",I88&gt;0)</formula>
    </cfRule>
  </conditionalFormatting>
  <conditionalFormatting sqref="I88">
    <cfRule type="expression" dxfId="995" priority="1028">
      <formula>AND(D88="Regelbedarf anteilig",G88="nein")</formula>
    </cfRule>
    <cfRule type="expression" dxfId="994" priority="1030">
      <formula>AND(D88="Regelbedarf anteilig",G88="ja",I88&gt;0)</formula>
    </cfRule>
  </conditionalFormatting>
  <conditionalFormatting sqref="I89">
    <cfRule type="expression" dxfId="993" priority="1025">
      <formula>AND(D89="Regelbedarf",G89="nein")</formula>
    </cfRule>
    <cfRule type="expression" dxfId="992" priority="1027">
      <formula>AND(D89="Regelbedarf",G89="ja",I89&gt;0)</formula>
    </cfRule>
  </conditionalFormatting>
  <conditionalFormatting sqref="I89">
    <cfRule type="expression" dxfId="991" priority="1024">
      <formula>AND(D89="Regelbedarf anteilig",G89="nein")</formula>
    </cfRule>
    <cfRule type="expression" dxfId="990" priority="1026">
      <formula>AND(D89="Regelbedarf anteilig",G89="ja",I89&gt;0)</formula>
    </cfRule>
  </conditionalFormatting>
  <conditionalFormatting sqref="I90">
    <cfRule type="expression" dxfId="989" priority="1021">
      <formula>AND(D90="Regelbedarf",G90="nein")</formula>
    </cfRule>
    <cfRule type="expression" dxfId="988" priority="1023">
      <formula>AND(D90="Regelbedarf",G90="ja",I90&gt;0)</formula>
    </cfRule>
  </conditionalFormatting>
  <conditionalFormatting sqref="I90">
    <cfRule type="expression" dxfId="987" priority="1020">
      <formula>AND(D90="Regelbedarf anteilig",G90="nein")</formula>
    </cfRule>
    <cfRule type="expression" dxfId="986" priority="1022">
      <formula>AND(D90="Regelbedarf anteilig",G90="ja",I90&gt;0)</formula>
    </cfRule>
  </conditionalFormatting>
  <conditionalFormatting sqref="I91">
    <cfRule type="expression" dxfId="985" priority="1017">
      <formula>AND(D91="Regelbedarf",G91="nein")</formula>
    </cfRule>
    <cfRule type="expression" dxfId="984" priority="1019">
      <formula>AND(D91="Regelbedarf",G91="ja",I91&gt;0)</formula>
    </cfRule>
  </conditionalFormatting>
  <conditionalFormatting sqref="I91">
    <cfRule type="expression" dxfId="983" priority="1016">
      <formula>AND(D91="Regelbedarf anteilig",G91="nein")</formula>
    </cfRule>
    <cfRule type="expression" dxfId="982" priority="1018">
      <formula>AND(D91="Regelbedarf anteilig",G91="ja",I91&gt;0)</formula>
    </cfRule>
  </conditionalFormatting>
  <conditionalFormatting sqref="I92">
    <cfRule type="expression" dxfId="981" priority="1013">
      <formula>AND(D92="Regelbedarf",G92="nein")</formula>
    </cfRule>
    <cfRule type="expression" dxfId="980" priority="1015">
      <formula>AND(D92="Regelbedarf",G92="ja",I92&gt;0)</formula>
    </cfRule>
  </conditionalFormatting>
  <conditionalFormatting sqref="I92">
    <cfRule type="expression" dxfId="979" priority="1012">
      <formula>AND(D92="Regelbedarf anteilig",G92="nein")</formula>
    </cfRule>
    <cfRule type="expression" dxfId="978" priority="1014">
      <formula>AND(D92="Regelbedarf anteilig",G92="ja",I92&gt;0)</formula>
    </cfRule>
  </conditionalFormatting>
  <conditionalFormatting sqref="I93">
    <cfRule type="expression" dxfId="977" priority="1009">
      <formula>AND(D93="Regelbedarf",G93="nein")</formula>
    </cfRule>
    <cfRule type="expression" dxfId="976" priority="1011">
      <formula>AND(D93="Regelbedarf",G93="ja",I93&gt;0)</formula>
    </cfRule>
  </conditionalFormatting>
  <conditionalFormatting sqref="I93">
    <cfRule type="expression" dxfId="975" priority="1008">
      <formula>AND(D93="Regelbedarf anteilig",G93="nein")</formula>
    </cfRule>
    <cfRule type="expression" dxfId="974" priority="1010">
      <formula>AND(D93="Regelbedarf anteilig",G93="ja",I93&gt;0)</formula>
    </cfRule>
  </conditionalFormatting>
  <conditionalFormatting sqref="I94">
    <cfRule type="expression" dxfId="973" priority="1005">
      <formula>AND(D94="Regelbedarf",G94="nein")</formula>
    </cfRule>
    <cfRule type="expression" dxfId="972" priority="1007">
      <formula>AND(D94="Regelbedarf",G94="ja",I94&gt;0)</formula>
    </cfRule>
  </conditionalFormatting>
  <conditionalFormatting sqref="I94">
    <cfRule type="expression" dxfId="971" priority="1004">
      <formula>AND(D94="Regelbedarf anteilig",G94="nein")</formula>
    </cfRule>
    <cfRule type="expression" dxfId="970" priority="1006">
      <formula>AND(D94="Regelbedarf anteilig",G94="ja",I94&gt;0)</formula>
    </cfRule>
  </conditionalFormatting>
  <conditionalFormatting sqref="I95">
    <cfRule type="expression" dxfId="969" priority="1001">
      <formula>AND(D95="Regelbedarf",G95="nein")</formula>
    </cfRule>
    <cfRule type="expression" dxfId="968" priority="1003">
      <formula>AND(D95="Regelbedarf",G95="ja",I95&gt;0)</formula>
    </cfRule>
  </conditionalFormatting>
  <conditionalFormatting sqref="I95">
    <cfRule type="expression" dxfId="967" priority="1000">
      <formula>AND(D95="Regelbedarf anteilig",G95="nein")</formula>
    </cfRule>
    <cfRule type="expression" dxfId="966" priority="1002">
      <formula>AND(D95="Regelbedarf anteilig",G95="ja",I95&gt;0)</formula>
    </cfRule>
  </conditionalFormatting>
  <conditionalFormatting sqref="I96">
    <cfRule type="expression" dxfId="965" priority="997">
      <formula>AND(D96="Regelbedarf",G96="nein")</formula>
    </cfRule>
    <cfRule type="expression" dxfId="964" priority="999">
      <formula>AND(D96="Regelbedarf",G96="ja",I96&gt;0)</formula>
    </cfRule>
  </conditionalFormatting>
  <conditionalFormatting sqref="I96">
    <cfRule type="expression" dxfId="963" priority="996">
      <formula>AND(D96="Regelbedarf anteilig",G96="nein")</formula>
    </cfRule>
    <cfRule type="expression" dxfId="962" priority="998">
      <formula>AND(D96="Regelbedarf anteilig",G96="ja",I96&gt;0)</formula>
    </cfRule>
  </conditionalFormatting>
  <conditionalFormatting sqref="I97">
    <cfRule type="expression" dxfId="961" priority="993">
      <formula>AND(D97="Regelbedarf",G97="nein")</formula>
    </cfRule>
    <cfRule type="expression" dxfId="960" priority="995">
      <formula>AND(D97="Regelbedarf",G97="ja",I97&gt;0)</formula>
    </cfRule>
  </conditionalFormatting>
  <conditionalFormatting sqref="I97">
    <cfRule type="expression" dxfId="959" priority="992">
      <formula>AND(D97="Regelbedarf anteilig",G97="nein")</formula>
    </cfRule>
    <cfRule type="expression" dxfId="958" priority="994">
      <formula>AND(D97="Regelbedarf anteilig",G97="ja",I97&gt;0)</formula>
    </cfRule>
  </conditionalFormatting>
  <conditionalFormatting sqref="I98">
    <cfRule type="expression" dxfId="957" priority="989">
      <formula>AND(D98="Regelbedarf",G98="nein")</formula>
    </cfRule>
    <cfRule type="expression" dxfId="956" priority="991">
      <formula>AND(D98="Regelbedarf",G98="ja",I98&gt;0)</formula>
    </cfRule>
  </conditionalFormatting>
  <conditionalFormatting sqref="I98">
    <cfRule type="expression" dxfId="955" priority="988">
      <formula>AND(D98="Regelbedarf anteilig",G98="nein")</formula>
    </cfRule>
    <cfRule type="expression" dxfId="954" priority="990">
      <formula>AND(D98="Regelbedarf anteilig",G98="ja",I98&gt;0)</formula>
    </cfRule>
  </conditionalFormatting>
  <conditionalFormatting sqref="I99">
    <cfRule type="expression" dxfId="953" priority="985">
      <formula>AND(D99="Regelbedarf",G99="nein")</formula>
    </cfRule>
    <cfRule type="expression" dxfId="952" priority="987">
      <formula>AND(D99="Regelbedarf",G99="ja",I99&gt;0)</formula>
    </cfRule>
  </conditionalFormatting>
  <conditionalFormatting sqref="I99">
    <cfRule type="expression" dxfId="951" priority="984">
      <formula>AND(D99="Regelbedarf anteilig",G99="nein")</formula>
    </cfRule>
    <cfRule type="expression" dxfId="950" priority="986">
      <formula>AND(D99="Regelbedarf anteilig",G99="ja",I99&gt;0)</formula>
    </cfRule>
  </conditionalFormatting>
  <conditionalFormatting sqref="I101">
    <cfRule type="expression" dxfId="949" priority="981">
      <formula>AND(D101="Regelbedarf",G101="nein")</formula>
    </cfRule>
    <cfRule type="expression" dxfId="948" priority="983">
      <formula>AND(D101="Regelbedarf",G101="ja",I101&gt;0)</formula>
    </cfRule>
  </conditionalFormatting>
  <conditionalFormatting sqref="I101">
    <cfRule type="expression" dxfId="947" priority="980">
      <formula>AND(D101="Regelbedarf anteilig",G101="nein")</formula>
    </cfRule>
    <cfRule type="expression" dxfId="946" priority="982">
      <formula>AND(D101="Regelbedarf anteilig",G101="ja",I101&gt;0)</formula>
    </cfRule>
  </conditionalFormatting>
  <conditionalFormatting sqref="I102">
    <cfRule type="expression" dxfId="945" priority="977">
      <formula>AND(D102="Regelbedarf",G102="nein")</formula>
    </cfRule>
    <cfRule type="expression" dxfId="944" priority="979">
      <formula>AND(D102="Regelbedarf",G102="ja",I102&gt;0)</formula>
    </cfRule>
  </conditionalFormatting>
  <conditionalFormatting sqref="I102">
    <cfRule type="expression" dxfId="943" priority="976">
      <formula>AND(D102="Regelbedarf anteilig",G102="nein")</formula>
    </cfRule>
    <cfRule type="expression" dxfId="942" priority="978">
      <formula>AND(D102="Regelbedarf anteilig",G102="ja",I102&gt;0)</formula>
    </cfRule>
  </conditionalFormatting>
  <conditionalFormatting sqref="I103">
    <cfRule type="expression" dxfId="941" priority="973">
      <formula>AND(D103="Regelbedarf",G103="nein")</formula>
    </cfRule>
    <cfRule type="expression" dxfId="940" priority="975">
      <formula>AND(D103="Regelbedarf",G103="ja",I103&gt;0)</formula>
    </cfRule>
  </conditionalFormatting>
  <conditionalFormatting sqref="I103">
    <cfRule type="expression" dxfId="939" priority="972">
      <formula>AND(D103="Regelbedarf anteilig",G103="nein")</formula>
    </cfRule>
    <cfRule type="expression" dxfId="938" priority="974">
      <formula>AND(D103="Regelbedarf anteilig",G103="ja",I103&gt;0)</formula>
    </cfRule>
  </conditionalFormatting>
  <conditionalFormatting sqref="I104">
    <cfRule type="expression" dxfId="937" priority="969">
      <formula>AND(D104="Regelbedarf",G104="nein")</formula>
    </cfRule>
    <cfRule type="expression" dxfId="936" priority="971">
      <formula>AND(D104="Regelbedarf",G104="ja",I104&gt;0)</formula>
    </cfRule>
  </conditionalFormatting>
  <conditionalFormatting sqref="I104">
    <cfRule type="expression" dxfId="935" priority="968">
      <formula>AND(D104="Regelbedarf anteilig",G104="nein")</formula>
    </cfRule>
    <cfRule type="expression" dxfId="934" priority="970">
      <formula>AND(D104="Regelbedarf anteilig",G104="ja",I104&gt;0)</formula>
    </cfRule>
  </conditionalFormatting>
  <conditionalFormatting sqref="I105">
    <cfRule type="expression" dxfId="933" priority="965">
      <formula>AND(D105="Regelbedarf",G105="nein")</formula>
    </cfRule>
    <cfRule type="expression" dxfId="932" priority="967">
      <formula>AND(D105="Regelbedarf",G105="ja",I105&gt;0)</formula>
    </cfRule>
  </conditionalFormatting>
  <conditionalFormatting sqref="I105">
    <cfRule type="expression" dxfId="931" priority="964">
      <formula>AND(D105="Regelbedarf anteilig",G105="nein")</formula>
    </cfRule>
    <cfRule type="expression" dxfId="930" priority="966">
      <formula>AND(D105="Regelbedarf anteilig",G105="ja",I105&gt;0)</formula>
    </cfRule>
  </conditionalFormatting>
  <conditionalFormatting sqref="I106">
    <cfRule type="expression" dxfId="929" priority="961">
      <formula>AND(D106="Regelbedarf",G106="nein")</formula>
    </cfRule>
    <cfRule type="expression" dxfId="928" priority="963">
      <formula>AND(D106="Regelbedarf",G106="ja",I106&gt;0)</formula>
    </cfRule>
  </conditionalFormatting>
  <conditionalFormatting sqref="I106">
    <cfRule type="expression" dxfId="927" priority="960">
      <formula>AND(D106="Regelbedarf anteilig",G106="nein")</formula>
    </cfRule>
    <cfRule type="expression" dxfId="926" priority="962">
      <formula>AND(D106="Regelbedarf anteilig",G106="ja",I106&gt;0)</formula>
    </cfRule>
  </conditionalFormatting>
  <conditionalFormatting sqref="I107">
    <cfRule type="expression" dxfId="925" priority="957">
      <formula>AND(D107="Regelbedarf",G107="nein")</formula>
    </cfRule>
    <cfRule type="expression" dxfId="924" priority="959">
      <formula>AND(D107="Regelbedarf",G107="ja",I107&gt;0)</formula>
    </cfRule>
  </conditionalFormatting>
  <conditionalFormatting sqref="I107">
    <cfRule type="expression" dxfId="923" priority="956">
      <formula>AND(D107="Regelbedarf anteilig",G107="nein")</formula>
    </cfRule>
    <cfRule type="expression" dxfId="922" priority="958">
      <formula>AND(D107="Regelbedarf anteilig",G107="ja",I107&gt;0)</formula>
    </cfRule>
  </conditionalFormatting>
  <conditionalFormatting sqref="I109">
    <cfRule type="expression" dxfId="921" priority="953">
      <formula>AND(D109="Regelbedarf",G109="nein")</formula>
    </cfRule>
    <cfRule type="expression" dxfId="920" priority="955">
      <formula>AND(D109="Regelbedarf",G109="ja",I109&gt;0)</formula>
    </cfRule>
  </conditionalFormatting>
  <conditionalFormatting sqref="I109">
    <cfRule type="expression" dxfId="919" priority="952">
      <formula>AND(D109="Regelbedarf anteilig",G109="nein")</formula>
    </cfRule>
    <cfRule type="expression" dxfId="918" priority="954">
      <formula>AND(D109="Regelbedarf anteilig",G109="ja",I109&gt;0)</formula>
    </cfRule>
  </conditionalFormatting>
  <conditionalFormatting sqref="I110">
    <cfRule type="expression" dxfId="917" priority="949">
      <formula>AND(D110="Regelbedarf",G110="nein")</formula>
    </cfRule>
    <cfRule type="expression" dxfId="916" priority="951">
      <formula>AND(D110="Regelbedarf",G110="ja",I110&gt;0)</formula>
    </cfRule>
  </conditionalFormatting>
  <conditionalFormatting sqref="I110">
    <cfRule type="expression" dxfId="915" priority="948">
      <formula>AND(D110="Regelbedarf anteilig",G110="nein")</formula>
    </cfRule>
    <cfRule type="expression" dxfId="914" priority="950">
      <formula>AND(D110="Regelbedarf anteilig",G110="ja",I110&gt;0)</formula>
    </cfRule>
  </conditionalFormatting>
  <conditionalFormatting sqref="I111">
    <cfRule type="expression" dxfId="913" priority="945">
      <formula>AND(D111="Regelbedarf",G111="nein")</formula>
    </cfRule>
    <cfRule type="expression" dxfId="912" priority="947">
      <formula>AND(D111="Regelbedarf",G111="ja",I111&gt;0)</formula>
    </cfRule>
  </conditionalFormatting>
  <conditionalFormatting sqref="I111">
    <cfRule type="expression" dxfId="911" priority="944">
      <formula>AND(D111="Regelbedarf anteilig",G111="nein")</formula>
    </cfRule>
    <cfRule type="expression" dxfId="910" priority="946">
      <formula>AND(D111="Regelbedarf anteilig",G111="ja",I111&gt;0)</formula>
    </cfRule>
  </conditionalFormatting>
  <conditionalFormatting sqref="I112">
    <cfRule type="expression" dxfId="909" priority="941">
      <formula>AND(D112="Regelbedarf",G112="nein")</formula>
    </cfRule>
    <cfRule type="expression" dxfId="908" priority="943">
      <formula>AND(D112="Regelbedarf",G112="ja",I112&gt;0)</formula>
    </cfRule>
  </conditionalFormatting>
  <conditionalFormatting sqref="I112">
    <cfRule type="expression" dxfId="907" priority="940">
      <formula>AND(D112="Regelbedarf anteilig",G112="nein")</formula>
    </cfRule>
    <cfRule type="expression" dxfId="906" priority="942">
      <formula>AND(D112="Regelbedarf anteilig",G112="ja",I112&gt;0)</formula>
    </cfRule>
  </conditionalFormatting>
  <conditionalFormatting sqref="I113">
    <cfRule type="expression" dxfId="905" priority="937">
      <formula>AND(D113="Regelbedarf",G113="nein")</formula>
    </cfRule>
    <cfRule type="expression" dxfId="904" priority="939">
      <formula>AND(D113="Regelbedarf",G113="ja",I113&gt;0)</formula>
    </cfRule>
  </conditionalFormatting>
  <conditionalFormatting sqref="I113">
    <cfRule type="expression" dxfId="903" priority="936">
      <formula>AND(D113="Regelbedarf anteilig",G113="nein")</formula>
    </cfRule>
    <cfRule type="expression" dxfId="902" priority="938">
      <formula>AND(D113="Regelbedarf anteilig",G113="ja",I113&gt;0)</formula>
    </cfRule>
  </conditionalFormatting>
  <conditionalFormatting sqref="I114">
    <cfRule type="expression" dxfId="901" priority="933">
      <formula>AND(D114="Regelbedarf",G114="nein")</formula>
    </cfRule>
    <cfRule type="expression" dxfId="900" priority="935">
      <formula>AND(D114="Regelbedarf",G114="ja",I114&gt;0)</formula>
    </cfRule>
  </conditionalFormatting>
  <conditionalFormatting sqref="I114">
    <cfRule type="expression" dxfId="899" priority="932">
      <formula>AND(D114="Regelbedarf anteilig",G114="nein")</formula>
    </cfRule>
    <cfRule type="expression" dxfId="898" priority="934">
      <formula>AND(D114="Regelbedarf anteilig",G114="ja",I114&gt;0)</formula>
    </cfRule>
  </conditionalFormatting>
  <conditionalFormatting sqref="I115">
    <cfRule type="expression" dxfId="897" priority="929">
      <formula>AND(D115="Regelbedarf",G115="nein")</formula>
    </cfRule>
    <cfRule type="expression" dxfId="896" priority="931">
      <formula>AND(D115="Regelbedarf",G115="ja",I115&gt;0)</formula>
    </cfRule>
  </conditionalFormatting>
  <conditionalFormatting sqref="I115">
    <cfRule type="expression" dxfId="895" priority="928">
      <formula>AND(D115="Regelbedarf anteilig",G115="nein")</formula>
    </cfRule>
    <cfRule type="expression" dxfId="894" priority="930">
      <formula>AND(D115="Regelbedarf anteilig",G115="ja",I115&gt;0)</formula>
    </cfRule>
  </conditionalFormatting>
  <conditionalFormatting sqref="I116">
    <cfRule type="expression" dxfId="893" priority="925">
      <formula>AND(D116="Regelbedarf",G116="nein")</formula>
    </cfRule>
    <cfRule type="expression" dxfId="892" priority="927">
      <formula>AND(D116="Regelbedarf",G116="ja",I116&gt;0)</formula>
    </cfRule>
  </conditionalFormatting>
  <conditionalFormatting sqref="I116">
    <cfRule type="expression" dxfId="891" priority="924">
      <formula>AND(D116="Regelbedarf anteilig",G116="nein")</formula>
    </cfRule>
    <cfRule type="expression" dxfId="890" priority="926">
      <formula>AND(D116="Regelbedarf anteilig",G116="ja",I116&gt;0)</formula>
    </cfRule>
  </conditionalFormatting>
  <conditionalFormatting sqref="I117">
    <cfRule type="expression" dxfId="889" priority="921">
      <formula>AND(D117="Regelbedarf",G117="nein")</formula>
    </cfRule>
    <cfRule type="expression" dxfId="888" priority="923">
      <formula>AND(D117="Regelbedarf",G117="ja",I117&gt;0)</formula>
    </cfRule>
  </conditionalFormatting>
  <conditionalFormatting sqref="I117">
    <cfRule type="expression" dxfId="887" priority="920">
      <formula>AND(D117="Regelbedarf anteilig",G117="nein")</formula>
    </cfRule>
    <cfRule type="expression" dxfId="886" priority="922">
      <formula>AND(D117="Regelbedarf anteilig",G117="ja",I117&gt;0)</formula>
    </cfRule>
  </conditionalFormatting>
  <conditionalFormatting sqref="I118">
    <cfRule type="expression" dxfId="885" priority="917">
      <formula>AND(D118="Regelbedarf",G118="nein")</formula>
    </cfRule>
    <cfRule type="expression" dxfId="884" priority="919">
      <formula>AND(D118="Regelbedarf",G118="ja",I118&gt;0)</formula>
    </cfRule>
  </conditionalFormatting>
  <conditionalFormatting sqref="I118">
    <cfRule type="expression" dxfId="883" priority="916">
      <formula>AND(D118="Regelbedarf anteilig",G118="nein")</formula>
    </cfRule>
    <cfRule type="expression" dxfId="882" priority="918">
      <formula>AND(D118="Regelbedarf anteilig",G118="ja",I118&gt;0)</formula>
    </cfRule>
  </conditionalFormatting>
  <conditionalFormatting sqref="I119">
    <cfRule type="expression" dxfId="881" priority="913">
      <formula>AND(D119="Regelbedarf",G119="nein")</formula>
    </cfRule>
    <cfRule type="expression" dxfId="880" priority="915">
      <formula>AND(D119="Regelbedarf",G119="ja",I119&gt;0)</formula>
    </cfRule>
  </conditionalFormatting>
  <conditionalFormatting sqref="I119">
    <cfRule type="expression" dxfId="879" priority="912">
      <formula>AND(D119="Regelbedarf anteilig",G119="nein")</formula>
    </cfRule>
    <cfRule type="expression" dxfId="878" priority="914">
      <formula>AND(D119="Regelbedarf anteilig",G119="ja",I119&gt;0)</formula>
    </cfRule>
  </conditionalFormatting>
  <conditionalFormatting sqref="I120">
    <cfRule type="expression" dxfId="877" priority="909">
      <formula>AND(D120="Regelbedarf",G120="nein")</formula>
    </cfRule>
    <cfRule type="expression" dxfId="876" priority="911">
      <formula>AND(D120="Regelbedarf",G120="ja",I120&gt;0)</formula>
    </cfRule>
  </conditionalFormatting>
  <conditionalFormatting sqref="I120">
    <cfRule type="expression" dxfId="875" priority="908">
      <formula>AND(D120="Regelbedarf anteilig",G120="nein")</formula>
    </cfRule>
    <cfRule type="expression" dxfId="874" priority="910">
      <formula>AND(D120="Regelbedarf anteilig",G120="ja",I120&gt;0)</formula>
    </cfRule>
  </conditionalFormatting>
  <conditionalFormatting sqref="I121">
    <cfRule type="expression" dxfId="873" priority="905">
      <formula>AND(D121="Regelbedarf",G121="nein")</formula>
    </cfRule>
    <cfRule type="expression" dxfId="872" priority="907">
      <formula>AND(D121="Regelbedarf",G121="ja",I121&gt;0)</formula>
    </cfRule>
  </conditionalFormatting>
  <conditionalFormatting sqref="I121">
    <cfRule type="expression" dxfId="871" priority="904">
      <formula>AND(D121="Regelbedarf anteilig",G121="nein")</formula>
    </cfRule>
    <cfRule type="expression" dxfId="870" priority="906">
      <formula>AND(D121="Regelbedarf anteilig",G121="ja",I121&gt;0)</formula>
    </cfRule>
  </conditionalFormatting>
  <conditionalFormatting sqref="I122">
    <cfRule type="expression" dxfId="869" priority="901">
      <formula>AND(D122="Regelbedarf",G122="nein")</formula>
    </cfRule>
    <cfRule type="expression" dxfId="868" priority="903">
      <formula>AND(D122="Regelbedarf",G122="ja",I122&gt;0)</formula>
    </cfRule>
  </conditionalFormatting>
  <conditionalFormatting sqref="I122">
    <cfRule type="expression" dxfId="867" priority="900">
      <formula>AND(D122="Regelbedarf anteilig",G122="nein")</formula>
    </cfRule>
    <cfRule type="expression" dxfId="866" priority="902">
      <formula>AND(D122="Regelbedarf anteilig",G122="ja",I122&gt;0)</formula>
    </cfRule>
  </conditionalFormatting>
  <conditionalFormatting sqref="I123">
    <cfRule type="expression" dxfId="865" priority="897">
      <formula>AND(D123="Regelbedarf",G123="nein")</formula>
    </cfRule>
    <cfRule type="expression" dxfId="864" priority="899">
      <formula>AND(D123="Regelbedarf",G123="ja",I123&gt;0)</formula>
    </cfRule>
  </conditionalFormatting>
  <conditionalFormatting sqref="I123">
    <cfRule type="expression" dxfId="863" priority="896">
      <formula>AND(D123="Regelbedarf anteilig",G123="nein")</formula>
    </cfRule>
    <cfRule type="expression" dxfId="862" priority="898">
      <formula>AND(D123="Regelbedarf anteilig",G123="ja",I123&gt;0)</formula>
    </cfRule>
  </conditionalFormatting>
  <conditionalFormatting sqref="I125">
    <cfRule type="expression" dxfId="861" priority="893">
      <formula>AND(D125="Regelbedarf",G125="nein")</formula>
    </cfRule>
    <cfRule type="expression" dxfId="860" priority="895">
      <formula>AND(D125="Regelbedarf",G125="ja",I125&gt;0)</formula>
    </cfRule>
  </conditionalFormatting>
  <conditionalFormatting sqref="I125">
    <cfRule type="expression" dxfId="859" priority="892">
      <formula>AND(D125="Regelbedarf anteilig",G125="nein")</formula>
    </cfRule>
    <cfRule type="expression" dxfId="858" priority="894">
      <formula>AND(D125="Regelbedarf anteilig",G125="ja",I125&gt;0)</formula>
    </cfRule>
  </conditionalFormatting>
  <conditionalFormatting sqref="I126">
    <cfRule type="expression" dxfId="857" priority="889">
      <formula>AND(D126="Regelbedarf",G126="nein")</formula>
    </cfRule>
    <cfRule type="expression" dxfId="856" priority="891">
      <formula>AND(D126="Regelbedarf",G126="ja",I126&gt;0)</formula>
    </cfRule>
  </conditionalFormatting>
  <conditionalFormatting sqref="I126">
    <cfRule type="expression" dxfId="855" priority="888">
      <formula>AND(D126="Regelbedarf anteilig",G126="nein")</formula>
    </cfRule>
    <cfRule type="expression" dxfId="854" priority="890">
      <formula>AND(D126="Regelbedarf anteilig",G126="ja",I126&gt;0)</formula>
    </cfRule>
  </conditionalFormatting>
  <conditionalFormatting sqref="I127">
    <cfRule type="expression" dxfId="853" priority="885">
      <formula>AND(D127="Regelbedarf",G127="nein")</formula>
    </cfRule>
    <cfRule type="expression" dxfId="852" priority="887">
      <formula>AND(D127="Regelbedarf",G127="ja",I127&gt;0)</formula>
    </cfRule>
  </conditionalFormatting>
  <conditionalFormatting sqref="I127">
    <cfRule type="expression" dxfId="851" priority="884">
      <formula>AND(D127="Regelbedarf anteilig",G127="nein")</formula>
    </cfRule>
    <cfRule type="expression" dxfId="850" priority="886">
      <formula>AND(D127="Regelbedarf anteilig",G127="ja",I127&gt;0)</formula>
    </cfRule>
  </conditionalFormatting>
  <conditionalFormatting sqref="I128">
    <cfRule type="expression" dxfId="849" priority="881">
      <formula>AND(D128="Regelbedarf",G128="nein")</formula>
    </cfRule>
    <cfRule type="expression" dxfId="848" priority="883">
      <formula>AND(D128="Regelbedarf",G128="ja",I128&gt;0)</formula>
    </cfRule>
  </conditionalFormatting>
  <conditionalFormatting sqref="I128">
    <cfRule type="expression" dxfId="847" priority="880">
      <formula>AND(D128="Regelbedarf anteilig",G128="nein")</formula>
    </cfRule>
    <cfRule type="expression" dxfId="846" priority="882">
      <formula>AND(D128="Regelbedarf anteilig",G128="ja",I128&gt;0)</formula>
    </cfRule>
  </conditionalFormatting>
  <conditionalFormatting sqref="I129">
    <cfRule type="expression" dxfId="845" priority="877">
      <formula>AND(D129="Regelbedarf",G129="nein")</formula>
    </cfRule>
    <cfRule type="expression" dxfId="844" priority="879">
      <formula>AND(D129="Regelbedarf",G129="ja",I129&gt;0)</formula>
    </cfRule>
  </conditionalFormatting>
  <conditionalFormatting sqref="I129">
    <cfRule type="expression" dxfId="843" priority="876">
      <formula>AND(D129="Regelbedarf anteilig",G129="nein")</formula>
    </cfRule>
    <cfRule type="expression" dxfId="842" priority="878">
      <formula>AND(D129="Regelbedarf anteilig",G129="ja",I129&gt;0)</formula>
    </cfRule>
  </conditionalFormatting>
  <conditionalFormatting sqref="I130">
    <cfRule type="expression" dxfId="841" priority="873">
      <formula>AND(D130="Regelbedarf",G130="nein")</formula>
    </cfRule>
    <cfRule type="expression" dxfId="840" priority="875">
      <formula>AND(D130="Regelbedarf",G130="ja",I130&gt;0)</formula>
    </cfRule>
  </conditionalFormatting>
  <conditionalFormatting sqref="I130">
    <cfRule type="expression" dxfId="839" priority="872">
      <formula>AND(D130="Regelbedarf anteilig",G130="nein")</formula>
    </cfRule>
    <cfRule type="expression" dxfId="838" priority="874">
      <formula>AND(D130="Regelbedarf anteilig",G130="ja",I130&gt;0)</formula>
    </cfRule>
  </conditionalFormatting>
  <conditionalFormatting sqref="I133">
    <cfRule type="expression" dxfId="837" priority="869">
      <formula>AND(D133="Regelbedarf",G133="nein")</formula>
    </cfRule>
    <cfRule type="expression" dxfId="836" priority="871">
      <formula>AND(D133="Regelbedarf",G133="ja",I133&gt;0)</formula>
    </cfRule>
  </conditionalFormatting>
  <conditionalFormatting sqref="I133">
    <cfRule type="expression" dxfId="835" priority="868">
      <formula>AND(D133="Regelbedarf anteilig",G133="nein")</formula>
    </cfRule>
    <cfRule type="expression" dxfId="834" priority="870">
      <formula>AND(D133="Regelbedarf anteilig",G133="ja",I133&gt;0)</formula>
    </cfRule>
  </conditionalFormatting>
  <conditionalFormatting sqref="I131">
    <cfRule type="expression" dxfId="833" priority="865">
      <formula>AND(D131="Regelbedarf",G131="nein")</formula>
    </cfRule>
    <cfRule type="expression" dxfId="832" priority="867">
      <formula>AND(D131="Regelbedarf",G131="ja",I131&gt;0)</formula>
    </cfRule>
  </conditionalFormatting>
  <conditionalFormatting sqref="I131">
    <cfRule type="expression" dxfId="831" priority="864">
      <formula>AND(D131="Regelbedarf anteilig",G131="nein")</formula>
    </cfRule>
    <cfRule type="expression" dxfId="830" priority="866">
      <formula>AND(D131="Regelbedarf anteilig",G131="ja",I131&gt;0)</formula>
    </cfRule>
  </conditionalFormatting>
  <conditionalFormatting sqref="I132">
    <cfRule type="expression" dxfId="829" priority="861">
      <formula>AND(D132="Regelbedarf",G132="nein")</formula>
    </cfRule>
    <cfRule type="expression" dxfId="828" priority="863">
      <formula>AND(D132="Regelbedarf",G132="ja",I132&gt;0)</formula>
    </cfRule>
  </conditionalFormatting>
  <conditionalFormatting sqref="I132">
    <cfRule type="expression" dxfId="827" priority="860">
      <formula>AND(D132="Regelbedarf anteilig",G132="nein")</formula>
    </cfRule>
    <cfRule type="expression" dxfId="826" priority="862">
      <formula>AND(D132="Regelbedarf anteilig",G132="ja",I132&gt;0)</formula>
    </cfRule>
  </conditionalFormatting>
  <conditionalFormatting sqref="I134">
    <cfRule type="expression" dxfId="825" priority="857">
      <formula>AND(D134="Regelbedarf",G134="nein")</formula>
    </cfRule>
    <cfRule type="expression" dxfId="824" priority="859">
      <formula>AND(D134="Regelbedarf",G134="ja",I134&gt;0)</formula>
    </cfRule>
  </conditionalFormatting>
  <conditionalFormatting sqref="I134">
    <cfRule type="expression" dxfId="823" priority="856">
      <formula>AND(D134="Regelbedarf anteilig",G134="nein")</formula>
    </cfRule>
    <cfRule type="expression" dxfId="822" priority="858">
      <formula>AND(D134="Regelbedarf anteilig",G134="ja",I134&gt;0)</formula>
    </cfRule>
  </conditionalFormatting>
  <conditionalFormatting sqref="I135">
    <cfRule type="expression" dxfId="821" priority="853">
      <formula>AND(D135="Regelbedarf",G135="nein")</formula>
    </cfRule>
    <cfRule type="expression" dxfId="820" priority="855">
      <formula>AND(D135="Regelbedarf",G135="ja",I135&gt;0)</formula>
    </cfRule>
  </conditionalFormatting>
  <conditionalFormatting sqref="I135">
    <cfRule type="expression" dxfId="819" priority="852">
      <formula>AND(D135="Regelbedarf anteilig",G135="nein")</formula>
    </cfRule>
    <cfRule type="expression" dxfId="818" priority="854">
      <formula>AND(D135="Regelbedarf anteilig",G135="ja",I135&gt;0)</formula>
    </cfRule>
  </conditionalFormatting>
  <conditionalFormatting sqref="I136">
    <cfRule type="expression" dxfId="817" priority="849">
      <formula>AND(D136="Regelbedarf",G136="nein")</formula>
    </cfRule>
    <cfRule type="expression" dxfId="816" priority="851">
      <formula>AND(D136="Regelbedarf",G136="ja",I136&gt;0)</formula>
    </cfRule>
  </conditionalFormatting>
  <conditionalFormatting sqref="I136">
    <cfRule type="expression" dxfId="815" priority="848">
      <formula>AND(D136="Regelbedarf anteilig",G136="nein")</formula>
    </cfRule>
    <cfRule type="expression" dxfId="814" priority="850">
      <formula>AND(D136="Regelbedarf anteilig",G136="ja",I136&gt;0)</formula>
    </cfRule>
  </conditionalFormatting>
  <conditionalFormatting sqref="I138">
    <cfRule type="expression" dxfId="813" priority="845">
      <formula>AND(D138="Regelbedarf",G138="nein")</formula>
    </cfRule>
    <cfRule type="expression" dxfId="812" priority="847">
      <formula>AND(D138="Regelbedarf",G138="ja",I138&gt;0)</formula>
    </cfRule>
  </conditionalFormatting>
  <conditionalFormatting sqref="I138">
    <cfRule type="expression" dxfId="811" priority="844">
      <formula>AND(D138="Regelbedarf anteilig",G138="nein")</formula>
    </cfRule>
    <cfRule type="expression" dxfId="810" priority="846">
      <formula>AND(D138="Regelbedarf anteilig",G138="ja",I138&gt;0)</formula>
    </cfRule>
  </conditionalFormatting>
  <conditionalFormatting sqref="I139">
    <cfRule type="expression" dxfId="809" priority="841">
      <formula>AND(D139="Regelbedarf",G139="nein")</formula>
    </cfRule>
    <cfRule type="expression" dxfId="808" priority="843">
      <formula>AND(D139="Regelbedarf",G139="ja",I139&gt;0)</formula>
    </cfRule>
  </conditionalFormatting>
  <conditionalFormatting sqref="I139">
    <cfRule type="expression" dxfId="807" priority="840">
      <formula>AND(D139="Regelbedarf anteilig",G139="nein")</formula>
    </cfRule>
    <cfRule type="expression" dxfId="806" priority="842">
      <formula>AND(D139="Regelbedarf anteilig",G139="ja",I139&gt;0)</formula>
    </cfRule>
  </conditionalFormatting>
  <conditionalFormatting sqref="I140">
    <cfRule type="expression" dxfId="805" priority="837">
      <formula>AND(D140="Regelbedarf",G140="nein")</formula>
    </cfRule>
    <cfRule type="expression" dxfId="804" priority="839">
      <formula>AND(D140="Regelbedarf",G140="ja",I140&gt;0)</formula>
    </cfRule>
  </conditionalFormatting>
  <conditionalFormatting sqref="I140">
    <cfRule type="expression" dxfId="803" priority="836">
      <formula>AND(D140="Regelbedarf anteilig",G140="nein")</formula>
    </cfRule>
    <cfRule type="expression" dxfId="802" priority="838">
      <formula>AND(D140="Regelbedarf anteilig",G140="ja",I140&gt;0)</formula>
    </cfRule>
  </conditionalFormatting>
  <conditionalFormatting sqref="I141">
    <cfRule type="expression" dxfId="801" priority="833">
      <formula>AND(D141="Regelbedarf",G141="nein")</formula>
    </cfRule>
    <cfRule type="expression" dxfId="800" priority="835">
      <formula>AND(D141="Regelbedarf",G141="ja",I141&gt;0)</formula>
    </cfRule>
  </conditionalFormatting>
  <conditionalFormatting sqref="I141">
    <cfRule type="expression" dxfId="799" priority="832">
      <formula>AND(D141="Regelbedarf anteilig",G141="nein")</formula>
    </cfRule>
    <cfRule type="expression" dxfId="798" priority="834">
      <formula>AND(D141="Regelbedarf anteilig",G141="ja",I141&gt;0)</formula>
    </cfRule>
  </conditionalFormatting>
  <conditionalFormatting sqref="I142">
    <cfRule type="expression" dxfId="797" priority="829">
      <formula>AND(D142="Regelbedarf",G142="nein")</formula>
    </cfRule>
    <cfRule type="expression" dxfId="796" priority="831">
      <formula>AND(D142="Regelbedarf",G142="ja",I142&gt;0)</formula>
    </cfRule>
  </conditionalFormatting>
  <conditionalFormatting sqref="I142">
    <cfRule type="expression" dxfId="795" priority="828">
      <formula>AND(D142="Regelbedarf anteilig",G142="nein")</formula>
    </cfRule>
    <cfRule type="expression" dxfId="794" priority="830">
      <formula>AND(D142="Regelbedarf anteilig",G142="ja",I142&gt;0)</formula>
    </cfRule>
  </conditionalFormatting>
  <conditionalFormatting sqref="I143">
    <cfRule type="expression" dxfId="793" priority="825">
      <formula>AND(D143="Regelbedarf",G143="nein")</formula>
    </cfRule>
    <cfRule type="expression" dxfId="792" priority="827">
      <formula>AND(D143="Regelbedarf",G143="ja",I143&gt;0)</formula>
    </cfRule>
  </conditionalFormatting>
  <conditionalFormatting sqref="I143">
    <cfRule type="expression" dxfId="791" priority="824">
      <formula>AND(D143="Regelbedarf anteilig",G143="nein")</formula>
    </cfRule>
    <cfRule type="expression" dxfId="790" priority="826">
      <formula>AND(D143="Regelbedarf anteilig",G143="ja",I143&gt;0)</formula>
    </cfRule>
  </conditionalFormatting>
  <conditionalFormatting sqref="I144">
    <cfRule type="expression" dxfId="789" priority="821">
      <formula>AND(D144="Regelbedarf",G144="nein")</formula>
    </cfRule>
    <cfRule type="expression" dxfId="788" priority="823">
      <formula>AND(D144="Regelbedarf",G144="ja",I144&gt;0)</formula>
    </cfRule>
  </conditionalFormatting>
  <conditionalFormatting sqref="I144">
    <cfRule type="expression" dxfId="787" priority="820">
      <formula>AND(D144="Regelbedarf anteilig",G144="nein")</formula>
    </cfRule>
    <cfRule type="expression" dxfId="786" priority="822">
      <formula>AND(D144="Regelbedarf anteilig",G144="ja",I144&gt;0)</formula>
    </cfRule>
  </conditionalFormatting>
  <conditionalFormatting sqref="I145">
    <cfRule type="expression" dxfId="785" priority="817">
      <formula>AND(D145="Regelbedarf",G145="nein")</formula>
    </cfRule>
    <cfRule type="expression" dxfId="784" priority="819">
      <formula>AND(D145="Regelbedarf",G145="ja",I145&gt;0)</formula>
    </cfRule>
  </conditionalFormatting>
  <conditionalFormatting sqref="I145">
    <cfRule type="expression" dxfId="783" priority="816">
      <formula>AND(D145="Regelbedarf anteilig",G145="nein")</formula>
    </cfRule>
    <cfRule type="expression" dxfId="782" priority="818">
      <formula>AND(D145="Regelbedarf anteilig",G145="ja",I145&gt;0)</formula>
    </cfRule>
  </conditionalFormatting>
  <conditionalFormatting sqref="I147">
    <cfRule type="expression" dxfId="781" priority="813">
      <formula>AND(D147="Regelbedarf",G147="nein")</formula>
    </cfRule>
    <cfRule type="expression" dxfId="780" priority="815">
      <formula>AND(D147="Regelbedarf",G147="ja",I147&gt;0)</formula>
    </cfRule>
  </conditionalFormatting>
  <conditionalFormatting sqref="I147">
    <cfRule type="expression" dxfId="779" priority="812">
      <formula>AND(D147="Regelbedarf anteilig",G147="nein")</formula>
    </cfRule>
    <cfRule type="expression" dxfId="778" priority="814">
      <formula>AND(D147="Regelbedarf anteilig",G147="ja",I147&gt;0)</formula>
    </cfRule>
  </conditionalFormatting>
  <conditionalFormatting sqref="I148">
    <cfRule type="expression" dxfId="777" priority="809">
      <formula>AND(D148="Regelbedarf",G148="nein")</formula>
    </cfRule>
    <cfRule type="expression" dxfId="776" priority="811">
      <formula>AND(D148="Regelbedarf",G148="ja",I148&gt;0)</formula>
    </cfRule>
  </conditionalFormatting>
  <conditionalFormatting sqref="I148">
    <cfRule type="expression" dxfId="775" priority="808">
      <formula>AND(D148="Regelbedarf anteilig",G148="nein")</formula>
    </cfRule>
    <cfRule type="expression" dxfId="774" priority="810">
      <formula>AND(D148="Regelbedarf anteilig",G148="ja",I148&gt;0)</formula>
    </cfRule>
  </conditionalFormatting>
  <conditionalFormatting sqref="I149">
    <cfRule type="expression" dxfId="773" priority="805">
      <formula>AND(D149="Regelbedarf",G149="nein")</formula>
    </cfRule>
    <cfRule type="expression" dxfId="772" priority="807">
      <formula>AND(D149="Regelbedarf",G149="ja",I149&gt;0)</formula>
    </cfRule>
  </conditionalFormatting>
  <conditionalFormatting sqref="I149">
    <cfRule type="expression" dxfId="771" priority="804">
      <formula>AND(D149="Regelbedarf anteilig",G149="nein")</formula>
    </cfRule>
    <cfRule type="expression" dxfId="770" priority="806">
      <formula>AND(D149="Regelbedarf anteilig",G149="ja",I149&gt;0)</formula>
    </cfRule>
  </conditionalFormatting>
  <conditionalFormatting sqref="I150">
    <cfRule type="expression" dxfId="769" priority="801">
      <formula>AND(D150="Regelbedarf",G150="nein")</formula>
    </cfRule>
    <cfRule type="expression" dxfId="768" priority="803">
      <formula>AND(D150="Regelbedarf",G150="ja",I150&gt;0)</formula>
    </cfRule>
  </conditionalFormatting>
  <conditionalFormatting sqref="I150">
    <cfRule type="expression" dxfId="767" priority="800">
      <formula>AND(D150="Regelbedarf anteilig",G150="nein")</formula>
    </cfRule>
    <cfRule type="expression" dxfId="766" priority="802">
      <formula>AND(D150="Regelbedarf anteilig",G150="ja",I150&gt;0)</formula>
    </cfRule>
  </conditionalFormatting>
  <conditionalFormatting sqref="I151">
    <cfRule type="expression" dxfId="765" priority="797">
      <formula>AND(D151="Regelbedarf",G151="nein")</formula>
    </cfRule>
    <cfRule type="expression" dxfId="764" priority="799">
      <formula>AND(D151="Regelbedarf",G151="ja",I151&gt;0)</formula>
    </cfRule>
  </conditionalFormatting>
  <conditionalFormatting sqref="I151">
    <cfRule type="expression" dxfId="763" priority="796">
      <formula>AND(D151="Regelbedarf anteilig",G151="nein")</formula>
    </cfRule>
    <cfRule type="expression" dxfId="762" priority="798">
      <formula>AND(D151="Regelbedarf anteilig",G151="ja",I151&gt;0)</formula>
    </cfRule>
  </conditionalFormatting>
  <conditionalFormatting sqref="I152">
    <cfRule type="expression" dxfId="761" priority="793">
      <formula>AND(D152="Regelbedarf",G152="nein")</formula>
    </cfRule>
    <cfRule type="expression" dxfId="760" priority="795">
      <formula>AND(D152="Regelbedarf",G152="ja",I152&gt;0)</formula>
    </cfRule>
  </conditionalFormatting>
  <conditionalFormatting sqref="I152">
    <cfRule type="expression" dxfId="759" priority="792">
      <formula>AND(D152="Regelbedarf anteilig",G152="nein")</formula>
    </cfRule>
    <cfRule type="expression" dxfId="758" priority="794">
      <formula>AND(D152="Regelbedarf anteilig",G152="ja",I152&gt;0)</formula>
    </cfRule>
  </conditionalFormatting>
  <conditionalFormatting sqref="I154">
    <cfRule type="expression" dxfId="757" priority="789">
      <formula>AND(D154="Regelbedarf",G154="nein")</formula>
    </cfRule>
    <cfRule type="expression" dxfId="756" priority="791">
      <formula>AND(D154="Regelbedarf",G154="ja",I154&gt;0)</formula>
    </cfRule>
  </conditionalFormatting>
  <conditionalFormatting sqref="I154">
    <cfRule type="expression" dxfId="755" priority="788">
      <formula>AND(D154="Regelbedarf anteilig",G154="nein")</formula>
    </cfRule>
    <cfRule type="expression" dxfId="754" priority="790">
      <formula>AND(D154="Regelbedarf anteilig",G154="ja",I154&gt;0)</formula>
    </cfRule>
  </conditionalFormatting>
  <conditionalFormatting sqref="I155">
    <cfRule type="expression" dxfId="753" priority="785">
      <formula>AND(D155="Regelbedarf",G155="nein")</formula>
    </cfRule>
    <cfRule type="expression" dxfId="752" priority="787">
      <formula>AND(D155="Regelbedarf",G155="ja",I155&gt;0)</formula>
    </cfRule>
  </conditionalFormatting>
  <conditionalFormatting sqref="I155">
    <cfRule type="expression" dxfId="751" priority="784">
      <formula>AND(D155="Regelbedarf anteilig",G155="nein")</formula>
    </cfRule>
    <cfRule type="expression" dxfId="750" priority="786">
      <formula>AND(D155="Regelbedarf anteilig",G155="ja",I155&gt;0)</formula>
    </cfRule>
  </conditionalFormatting>
  <conditionalFormatting sqref="I156">
    <cfRule type="expression" dxfId="749" priority="781">
      <formula>AND(D156="Regelbedarf",G156="nein")</formula>
    </cfRule>
    <cfRule type="expression" dxfId="748" priority="783">
      <formula>AND(D156="Regelbedarf",G156="ja",I156&gt;0)</formula>
    </cfRule>
  </conditionalFormatting>
  <conditionalFormatting sqref="I156">
    <cfRule type="expression" dxfId="747" priority="780">
      <formula>AND(D156="Regelbedarf anteilig",G156="nein")</formula>
    </cfRule>
    <cfRule type="expression" dxfId="746" priority="782">
      <formula>AND(D156="Regelbedarf anteilig",G156="ja",I156&gt;0)</formula>
    </cfRule>
  </conditionalFormatting>
  <conditionalFormatting sqref="I157">
    <cfRule type="expression" dxfId="745" priority="777">
      <formula>AND(D157="Regelbedarf",G157="nein")</formula>
    </cfRule>
    <cfRule type="expression" dxfId="744" priority="779">
      <formula>AND(D157="Regelbedarf",G157="ja",I157&gt;0)</formula>
    </cfRule>
  </conditionalFormatting>
  <conditionalFormatting sqref="I157">
    <cfRule type="expression" dxfId="743" priority="776">
      <formula>AND(D157="Regelbedarf anteilig",G157="nein")</formula>
    </cfRule>
    <cfRule type="expression" dxfId="742" priority="778">
      <formula>AND(D157="Regelbedarf anteilig",G157="ja",I157&gt;0)</formula>
    </cfRule>
  </conditionalFormatting>
  <conditionalFormatting sqref="I158">
    <cfRule type="expression" dxfId="741" priority="773">
      <formula>AND(D158="Regelbedarf",G158="nein")</formula>
    </cfRule>
    <cfRule type="expression" dxfId="740" priority="775">
      <formula>AND(D158="Regelbedarf",G158="ja",I158&gt;0)</formula>
    </cfRule>
  </conditionalFormatting>
  <conditionalFormatting sqref="I158">
    <cfRule type="expression" dxfId="739" priority="772">
      <formula>AND(D158="Regelbedarf anteilig",G158="nein")</formula>
    </cfRule>
    <cfRule type="expression" dxfId="738" priority="774">
      <formula>AND(D158="Regelbedarf anteilig",G158="ja",I158&gt;0)</formula>
    </cfRule>
  </conditionalFormatting>
  <conditionalFormatting sqref="I159">
    <cfRule type="expression" dxfId="737" priority="769">
      <formula>AND(D159="Regelbedarf",G159="nein")</formula>
    </cfRule>
    <cfRule type="expression" dxfId="736" priority="771">
      <formula>AND(D159="Regelbedarf",G159="ja",I159&gt;0)</formula>
    </cfRule>
  </conditionalFormatting>
  <conditionalFormatting sqref="I159">
    <cfRule type="expression" dxfId="735" priority="768">
      <formula>AND(D159="Regelbedarf anteilig",G159="nein")</formula>
    </cfRule>
    <cfRule type="expression" dxfId="734" priority="770">
      <formula>AND(D159="Regelbedarf anteilig",G159="ja",I159&gt;0)</formula>
    </cfRule>
  </conditionalFormatting>
  <conditionalFormatting sqref="I160">
    <cfRule type="expression" dxfId="733" priority="765">
      <formula>AND(D160="Regelbedarf",G160="nein")</formula>
    </cfRule>
    <cfRule type="expression" dxfId="732" priority="767">
      <formula>AND(D160="Regelbedarf",G160="ja",I160&gt;0)</formula>
    </cfRule>
  </conditionalFormatting>
  <conditionalFormatting sqref="I160">
    <cfRule type="expression" dxfId="731" priority="764">
      <formula>AND(D160="Regelbedarf anteilig",G160="nein")</formula>
    </cfRule>
    <cfRule type="expression" dxfId="730" priority="766">
      <formula>AND(D160="Regelbedarf anteilig",G160="ja",I160&gt;0)</formula>
    </cfRule>
  </conditionalFormatting>
  <conditionalFormatting sqref="I161">
    <cfRule type="expression" dxfId="729" priority="761">
      <formula>AND(D161="Regelbedarf",G161="nein")</formula>
    </cfRule>
    <cfRule type="expression" dxfId="728" priority="763">
      <formula>AND(D161="Regelbedarf",G161="ja",I161&gt;0)</formula>
    </cfRule>
  </conditionalFormatting>
  <conditionalFormatting sqref="I161">
    <cfRule type="expression" dxfId="727" priority="760">
      <formula>AND(D161="Regelbedarf anteilig",G161="nein")</formula>
    </cfRule>
    <cfRule type="expression" dxfId="726" priority="762">
      <formula>AND(D161="Regelbedarf anteilig",G161="ja",I161&gt;0)</formula>
    </cfRule>
  </conditionalFormatting>
  <conditionalFormatting sqref="I162">
    <cfRule type="expression" dxfId="725" priority="757">
      <formula>AND(D162="Regelbedarf",G162="nein")</formula>
    </cfRule>
    <cfRule type="expression" dxfId="724" priority="759">
      <formula>AND(D162="Regelbedarf",G162="ja",I162&gt;0)</formula>
    </cfRule>
  </conditionalFormatting>
  <conditionalFormatting sqref="I162">
    <cfRule type="expression" dxfId="723" priority="756">
      <formula>AND(D162="Regelbedarf anteilig",G162="nein")</formula>
    </cfRule>
    <cfRule type="expression" dxfId="722" priority="758">
      <formula>AND(D162="Regelbedarf anteilig",G162="ja",I162&gt;0)</formula>
    </cfRule>
  </conditionalFormatting>
  <conditionalFormatting sqref="I164">
    <cfRule type="expression" dxfId="721" priority="753">
      <formula>AND(D164="Regelbedarf",G164="nein")</formula>
    </cfRule>
    <cfRule type="expression" dxfId="720" priority="755">
      <formula>AND(D164="Regelbedarf",G164="ja",I164&gt;0)</formula>
    </cfRule>
  </conditionalFormatting>
  <conditionalFormatting sqref="I164">
    <cfRule type="expression" dxfId="719" priority="752">
      <formula>AND(D164="Regelbedarf anteilig",G164="nein")</formula>
    </cfRule>
    <cfRule type="expression" dxfId="718" priority="754">
      <formula>AND(D164="Regelbedarf anteilig",G164="ja",I164&gt;0)</formula>
    </cfRule>
  </conditionalFormatting>
  <conditionalFormatting sqref="I165">
    <cfRule type="expression" dxfId="717" priority="749">
      <formula>AND(D165="Regelbedarf",G165="nein")</formula>
    </cfRule>
    <cfRule type="expression" dxfId="716" priority="751">
      <formula>AND(D165="Regelbedarf",G165="ja",I165&gt;0)</formula>
    </cfRule>
  </conditionalFormatting>
  <conditionalFormatting sqref="I165">
    <cfRule type="expression" dxfId="715" priority="748">
      <formula>AND(D165="Regelbedarf anteilig",G165="nein")</formula>
    </cfRule>
    <cfRule type="expression" dxfId="714" priority="750">
      <formula>AND(D165="Regelbedarf anteilig",G165="ja",I165&gt;0)</formula>
    </cfRule>
  </conditionalFormatting>
  <conditionalFormatting sqref="I166">
    <cfRule type="expression" dxfId="713" priority="745">
      <formula>AND(D166="Regelbedarf",G166="nein")</formula>
    </cfRule>
    <cfRule type="expression" dxfId="712" priority="747">
      <formula>AND(D166="Regelbedarf",G166="ja",I166&gt;0)</formula>
    </cfRule>
  </conditionalFormatting>
  <conditionalFormatting sqref="I166">
    <cfRule type="expression" dxfId="711" priority="744">
      <formula>AND(D166="Regelbedarf anteilig",G166="nein")</formula>
    </cfRule>
    <cfRule type="expression" dxfId="710" priority="746">
      <formula>AND(D166="Regelbedarf anteilig",G166="ja",I166&gt;0)</formula>
    </cfRule>
  </conditionalFormatting>
  <conditionalFormatting sqref="I167">
    <cfRule type="expression" dxfId="709" priority="741">
      <formula>AND(D167="Regelbedarf",G167="nein")</formula>
    </cfRule>
    <cfRule type="expression" dxfId="708" priority="743">
      <formula>AND(D167="Regelbedarf",G167="ja",I167&gt;0)</formula>
    </cfRule>
  </conditionalFormatting>
  <conditionalFormatting sqref="I167">
    <cfRule type="expression" dxfId="707" priority="740">
      <formula>AND(D167="Regelbedarf anteilig",G167="nein")</formula>
    </cfRule>
    <cfRule type="expression" dxfId="706" priority="742">
      <formula>AND(D167="Regelbedarf anteilig",G167="ja",I167&gt;0)</formula>
    </cfRule>
  </conditionalFormatting>
  <conditionalFormatting sqref="I168">
    <cfRule type="expression" dxfId="705" priority="737">
      <formula>AND(D168="Regelbedarf",G168="nein")</formula>
    </cfRule>
    <cfRule type="expression" dxfId="704" priority="739">
      <formula>AND(D168="Regelbedarf",G168="ja",I168&gt;0)</formula>
    </cfRule>
  </conditionalFormatting>
  <conditionalFormatting sqref="I168">
    <cfRule type="expression" dxfId="703" priority="736">
      <formula>AND(D168="Regelbedarf anteilig",G168="nein")</formula>
    </cfRule>
    <cfRule type="expression" dxfId="702" priority="738">
      <formula>AND(D168="Regelbedarf anteilig",G168="ja",I168&gt;0)</formula>
    </cfRule>
  </conditionalFormatting>
  <conditionalFormatting sqref="I169">
    <cfRule type="expression" dxfId="701" priority="733">
      <formula>AND(D169="Regelbedarf",G169="nein")</formula>
    </cfRule>
    <cfRule type="expression" dxfId="700" priority="735">
      <formula>AND(D169="Regelbedarf",G169="ja",I169&gt;0)</formula>
    </cfRule>
  </conditionalFormatting>
  <conditionalFormatting sqref="I169">
    <cfRule type="expression" dxfId="699" priority="732">
      <formula>AND(D169="Regelbedarf anteilig",G169="nein")</formula>
    </cfRule>
    <cfRule type="expression" dxfId="698" priority="734">
      <formula>AND(D169="Regelbedarf anteilig",G169="ja",I169&gt;0)</formula>
    </cfRule>
  </conditionalFormatting>
  <conditionalFormatting sqref="I170">
    <cfRule type="expression" dxfId="697" priority="729">
      <formula>AND(D170="Regelbedarf",G170="nein")</formula>
    </cfRule>
    <cfRule type="expression" dxfId="696" priority="731">
      <formula>AND(D170="Regelbedarf",G170="ja",I170&gt;0)</formula>
    </cfRule>
  </conditionalFormatting>
  <conditionalFormatting sqref="I170">
    <cfRule type="expression" dxfId="695" priority="728">
      <formula>AND(D170="Regelbedarf anteilig",G170="nein")</formula>
    </cfRule>
    <cfRule type="expression" dxfId="694" priority="730">
      <formula>AND(D170="Regelbedarf anteilig",G170="ja",I170&gt;0)</formula>
    </cfRule>
  </conditionalFormatting>
  <conditionalFormatting sqref="I171">
    <cfRule type="expression" dxfId="693" priority="725">
      <formula>AND(D171="Regelbedarf",G171="nein")</formula>
    </cfRule>
    <cfRule type="expression" dxfId="692" priority="727">
      <formula>AND(D171="Regelbedarf",G171="ja",I171&gt;0)</formula>
    </cfRule>
  </conditionalFormatting>
  <conditionalFormatting sqref="I171">
    <cfRule type="expression" dxfId="691" priority="724">
      <formula>AND(D171="Regelbedarf anteilig",G171="nein")</formula>
    </cfRule>
    <cfRule type="expression" dxfId="690" priority="726">
      <formula>AND(D171="Regelbedarf anteilig",G171="ja",I171&gt;0)</formula>
    </cfRule>
  </conditionalFormatting>
  <conditionalFormatting sqref="I172">
    <cfRule type="expression" dxfId="689" priority="721">
      <formula>AND(D172="Regelbedarf",G172="nein")</formula>
    </cfRule>
    <cfRule type="expression" dxfId="688" priority="723">
      <formula>AND(D172="Regelbedarf",G172="ja",I172&gt;0)</formula>
    </cfRule>
  </conditionalFormatting>
  <conditionalFormatting sqref="I172">
    <cfRule type="expression" dxfId="687" priority="720">
      <formula>AND(D172="Regelbedarf anteilig",G172="nein")</formula>
    </cfRule>
    <cfRule type="expression" dxfId="686" priority="722">
      <formula>AND(D172="Regelbedarf anteilig",G172="ja",I172&gt;0)</formula>
    </cfRule>
  </conditionalFormatting>
  <conditionalFormatting sqref="I173">
    <cfRule type="expression" dxfId="685" priority="717">
      <formula>AND(D173="Regelbedarf",G173="nein")</formula>
    </cfRule>
    <cfRule type="expression" dxfId="684" priority="719">
      <formula>AND(D173="Regelbedarf",G173="ja",I173&gt;0)</formula>
    </cfRule>
  </conditionalFormatting>
  <conditionalFormatting sqref="I173">
    <cfRule type="expression" dxfId="683" priority="716">
      <formula>AND(D173="Regelbedarf anteilig",G173="nein")</formula>
    </cfRule>
    <cfRule type="expression" dxfId="682" priority="718">
      <formula>AND(D173="Regelbedarf anteilig",G173="ja",I173&gt;0)</formula>
    </cfRule>
  </conditionalFormatting>
  <conditionalFormatting sqref="I174">
    <cfRule type="expression" dxfId="681" priority="713">
      <formula>AND(D174="Regelbedarf",G174="nein")</formula>
    </cfRule>
    <cfRule type="expression" dxfId="680" priority="715">
      <formula>AND(D174="Regelbedarf",G174="ja",I174&gt;0)</formula>
    </cfRule>
  </conditionalFormatting>
  <conditionalFormatting sqref="I174">
    <cfRule type="expression" dxfId="679" priority="712">
      <formula>AND(D174="Regelbedarf anteilig",G174="nein")</formula>
    </cfRule>
    <cfRule type="expression" dxfId="678" priority="714">
      <formula>AND(D174="Regelbedarf anteilig",G174="ja",I174&gt;0)</formula>
    </cfRule>
  </conditionalFormatting>
  <conditionalFormatting sqref="I175">
    <cfRule type="expression" dxfId="677" priority="709">
      <formula>AND(D175="Regelbedarf",G175="nein")</formula>
    </cfRule>
    <cfRule type="expression" dxfId="676" priority="711">
      <formula>AND(D175="Regelbedarf",G175="ja",I175&gt;0)</formula>
    </cfRule>
  </conditionalFormatting>
  <conditionalFormatting sqref="I175">
    <cfRule type="expression" dxfId="675" priority="708">
      <formula>AND(D175="Regelbedarf anteilig",G175="nein")</formula>
    </cfRule>
    <cfRule type="expression" dxfId="674" priority="710">
      <formula>AND(D175="Regelbedarf anteilig",G175="ja",I175&gt;0)</formula>
    </cfRule>
  </conditionalFormatting>
  <conditionalFormatting sqref="I176">
    <cfRule type="expression" dxfId="673" priority="705">
      <formula>AND(D176="Regelbedarf",G176="nein")</formula>
    </cfRule>
    <cfRule type="expression" dxfId="672" priority="707">
      <formula>AND(D176="Regelbedarf",G176="ja",I176&gt;0)</formula>
    </cfRule>
  </conditionalFormatting>
  <conditionalFormatting sqref="I176">
    <cfRule type="expression" dxfId="671" priority="704">
      <formula>AND(D176="Regelbedarf anteilig",G176="nein")</formula>
    </cfRule>
    <cfRule type="expression" dxfId="670" priority="706">
      <formula>AND(D176="Regelbedarf anteilig",G176="ja",I176&gt;0)</formula>
    </cfRule>
  </conditionalFormatting>
  <conditionalFormatting sqref="I177">
    <cfRule type="expression" dxfId="669" priority="701">
      <formula>AND(D177="Regelbedarf",G177="nein")</formula>
    </cfRule>
    <cfRule type="expression" dxfId="668" priority="703">
      <formula>AND(D177="Regelbedarf",G177="ja",I177&gt;0)</formula>
    </cfRule>
  </conditionalFormatting>
  <conditionalFormatting sqref="I177">
    <cfRule type="expression" dxfId="667" priority="700">
      <formula>AND(D177="Regelbedarf anteilig",G177="nein")</formula>
    </cfRule>
    <cfRule type="expression" dxfId="666" priority="702">
      <formula>AND(D177="Regelbedarf anteilig",G177="ja",I177&gt;0)</formula>
    </cfRule>
  </conditionalFormatting>
  <conditionalFormatting sqref="I178">
    <cfRule type="expression" dxfId="665" priority="697">
      <formula>AND(D178="Regelbedarf",G178="nein")</formula>
    </cfRule>
    <cfRule type="expression" dxfId="664" priority="699">
      <formula>AND(D178="Regelbedarf",G178="ja",I178&gt;0)</formula>
    </cfRule>
  </conditionalFormatting>
  <conditionalFormatting sqref="I178">
    <cfRule type="expression" dxfId="663" priority="696">
      <formula>AND(D178="Regelbedarf anteilig",G178="nein")</formula>
    </cfRule>
    <cfRule type="expression" dxfId="662" priority="698">
      <formula>AND(D178="Regelbedarf anteilig",G178="ja",I178&gt;0)</formula>
    </cfRule>
  </conditionalFormatting>
  <conditionalFormatting sqref="I179">
    <cfRule type="expression" dxfId="661" priority="693">
      <formula>AND(D179="Regelbedarf",G179="nein")</formula>
    </cfRule>
    <cfRule type="expression" dxfId="660" priority="695">
      <formula>AND(D179="Regelbedarf",G179="ja",I179&gt;0)</formula>
    </cfRule>
  </conditionalFormatting>
  <conditionalFormatting sqref="I179">
    <cfRule type="expression" dxfId="659" priority="692">
      <formula>AND(D179="Regelbedarf anteilig",G179="nein")</formula>
    </cfRule>
    <cfRule type="expression" dxfId="658" priority="694">
      <formula>AND(D179="Regelbedarf anteilig",G179="ja",I179&gt;0)</formula>
    </cfRule>
  </conditionalFormatting>
  <conditionalFormatting sqref="I180">
    <cfRule type="expression" dxfId="657" priority="689">
      <formula>AND(D180="Regelbedarf",G180="nein")</formula>
    </cfRule>
    <cfRule type="expression" dxfId="656" priority="691">
      <formula>AND(D180="Regelbedarf",G180="ja",I180&gt;0)</formula>
    </cfRule>
  </conditionalFormatting>
  <conditionalFormatting sqref="I180">
    <cfRule type="expression" dxfId="655" priority="688">
      <formula>AND(D180="Regelbedarf anteilig",G180="nein")</formula>
    </cfRule>
    <cfRule type="expression" dxfId="654" priority="690">
      <formula>AND(D180="Regelbedarf anteilig",G180="ja",I180&gt;0)</formula>
    </cfRule>
  </conditionalFormatting>
  <conditionalFormatting sqref="I181">
    <cfRule type="expression" dxfId="653" priority="685">
      <formula>AND(D181="Regelbedarf",G181="nein")</formula>
    </cfRule>
    <cfRule type="expression" dxfId="652" priority="687">
      <formula>AND(D181="Regelbedarf",G181="ja",I181&gt;0)</formula>
    </cfRule>
  </conditionalFormatting>
  <conditionalFormatting sqref="I181">
    <cfRule type="expression" dxfId="651" priority="684">
      <formula>AND(D181="Regelbedarf anteilig",G181="nein")</formula>
    </cfRule>
    <cfRule type="expression" dxfId="650" priority="686">
      <formula>AND(D181="Regelbedarf anteilig",G181="ja",I181&gt;0)</formula>
    </cfRule>
  </conditionalFormatting>
  <conditionalFormatting sqref="I182">
    <cfRule type="expression" dxfId="649" priority="681">
      <formula>AND(D182="Regelbedarf",G182="nein")</formula>
    </cfRule>
    <cfRule type="expression" dxfId="648" priority="683">
      <formula>AND(D182="Regelbedarf",G182="ja",I182&gt;0)</formula>
    </cfRule>
  </conditionalFormatting>
  <conditionalFormatting sqref="I182">
    <cfRule type="expression" dxfId="647" priority="680">
      <formula>AND(D182="Regelbedarf anteilig",G182="nein")</formula>
    </cfRule>
    <cfRule type="expression" dxfId="646" priority="682">
      <formula>AND(D182="Regelbedarf anteilig",G182="ja",I182&gt;0)</formula>
    </cfRule>
  </conditionalFormatting>
  <conditionalFormatting sqref="I183">
    <cfRule type="expression" dxfId="645" priority="677">
      <formula>AND(D183="Regelbedarf",G183="nein")</formula>
    </cfRule>
    <cfRule type="expression" dxfId="644" priority="679">
      <formula>AND(D183="Regelbedarf",G183="ja",I183&gt;0)</formula>
    </cfRule>
  </conditionalFormatting>
  <conditionalFormatting sqref="I183">
    <cfRule type="expression" dxfId="643" priority="676">
      <formula>AND(D183="Regelbedarf anteilig",G183="nein")</formula>
    </cfRule>
    <cfRule type="expression" dxfId="642" priority="678">
      <formula>AND(D183="Regelbedarf anteilig",G183="ja",I183&gt;0)</formula>
    </cfRule>
  </conditionalFormatting>
  <conditionalFormatting sqref="I184">
    <cfRule type="expression" dxfId="641" priority="673">
      <formula>AND(D184="Regelbedarf",G184="nein")</formula>
    </cfRule>
    <cfRule type="expression" dxfId="640" priority="675">
      <formula>AND(D184="Regelbedarf",G184="ja",I184&gt;0)</formula>
    </cfRule>
  </conditionalFormatting>
  <conditionalFormatting sqref="I184">
    <cfRule type="expression" dxfId="639" priority="672">
      <formula>AND(D184="Regelbedarf anteilig",G184="nein")</formula>
    </cfRule>
    <cfRule type="expression" dxfId="638" priority="674">
      <formula>AND(D184="Regelbedarf anteilig",G184="ja",I184&gt;0)</formula>
    </cfRule>
  </conditionalFormatting>
  <conditionalFormatting sqref="I185">
    <cfRule type="expression" dxfId="637" priority="669">
      <formula>AND(D185="Regelbedarf",G185="nein")</formula>
    </cfRule>
    <cfRule type="expression" dxfId="636" priority="671">
      <formula>AND(D185="Regelbedarf",G185="ja",I185&gt;0)</formula>
    </cfRule>
  </conditionalFormatting>
  <conditionalFormatting sqref="I185">
    <cfRule type="expression" dxfId="635" priority="668">
      <formula>AND(D185="Regelbedarf anteilig",G185="nein")</formula>
    </cfRule>
    <cfRule type="expression" dxfId="634" priority="670">
      <formula>AND(D185="Regelbedarf anteilig",G185="ja",I185&gt;0)</formula>
    </cfRule>
  </conditionalFormatting>
  <conditionalFormatting sqref="I186">
    <cfRule type="expression" dxfId="633" priority="665">
      <formula>AND(D186="Regelbedarf",G186="nein")</formula>
    </cfRule>
    <cfRule type="expression" dxfId="632" priority="667">
      <formula>AND(D186="Regelbedarf",G186="ja",I186&gt;0)</formula>
    </cfRule>
  </conditionalFormatting>
  <conditionalFormatting sqref="I186">
    <cfRule type="expression" dxfId="631" priority="664">
      <formula>AND(D186="Regelbedarf anteilig",G186="nein")</formula>
    </cfRule>
    <cfRule type="expression" dxfId="630" priority="666">
      <formula>AND(D186="Regelbedarf anteilig",G186="ja",I186&gt;0)</formula>
    </cfRule>
  </conditionalFormatting>
  <conditionalFormatting sqref="I187">
    <cfRule type="expression" dxfId="629" priority="661">
      <formula>AND(D187="Regelbedarf",G187="nein")</formula>
    </cfRule>
    <cfRule type="expression" dxfId="628" priority="663">
      <formula>AND(D187="Regelbedarf",G187="ja",I187&gt;0)</formula>
    </cfRule>
  </conditionalFormatting>
  <conditionalFormatting sqref="I187">
    <cfRule type="expression" dxfId="627" priority="660">
      <formula>AND(D187="Regelbedarf anteilig",G187="nein")</formula>
    </cfRule>
    <cfRule type="expression" dxfId="626" priority="662">
      <formula>AND(D187="Regelbedarf anteilig",G187="ja",I187&gt;0)</formula>
    </cfRule>
  </conditionalFormatting>
  <conditionalFormatting sqref="I188">
    <cfRule type="expression" dxfId="625" priority="657">
      <formula>AND(D188="Regelbedarf",G188="nein")</formula>
    </cfRule>
    <cfRule type="expression" dxfId="624" priority="659">
      <formula>AND(D188="Regelbedarf",G188="ja",I188&gt;0)</formula>
    </cfRule>
  </conditionalFormatting>
  <conditionalFormatting sqref="I188">
    <cfRule type="expression" dxfId="623" priority="656">
      <formula>AND(D188="Regelbedarf anteilig",G188="nein")</formula>
    </cfRule>
    <cfRule type="expression" dxfId="622" priority="658">
      <formula>AND(D188="Regelbedarf anteilig",G188="ja",I188&gt;0)</formula>
    </cfRule>
  </conditionalFormatting>
  <conditionalFormatting sqref="I189">
    <cfRule type="expression" dxfId="621" priority="653">
      <formula>AND(D189="Regelbedarf",G189="nein")</formula>
    </cfRule>
    <cfRule type="expression" dxfId="620" priority="655">
      <formula>AND(D189="Regelbedarf",G189="ja",I189&gt;0)</formula>
    </cfRule>
  </conditionalFormatting>
  <conditionalFormatting sqref="I189">
    <cfRule type="expression" dxfId="619" priority="652">
      <formula>AND(D189="Regelbedarf anteilig",G189="nein")</formula>
    </cfRule>
    <cfRule type="expression" dxfId="618" priority="654">
      <formula>AND(D189="Regelbedarf anteilig",G189="ja",I189&gt;0)</formula>
    </cfRule>
  </conditionalFormatting>
  <conditionalFormatting sqref="I190">
    <cfRule type="expression" dxfId="617" priority="649">
      <formula>AND(D190="Regelbedarf",G190="nein")</formula>
    </cfRule>
    <cfRule type="expression" dxfId="616" priority="651">
      <formula>AND(D190="Regelbedarf",G190="ja",I190&gt;0)</formula>
    </cfRule>
  </conditionalFormatting>
  <conditionalFormatting sqref="I190">
    <cfRule type="expression" dxfId="615" priority="648">
      <formula>AND(D190="Regelbedarf anteilig",G190="nein")</formula>
    </cfRule>
    <cfRule type="expression" dxfId="614" priority="650">
      <formula>AND(D190="Regelbedarf anteilig",G190="ja",I190&gt;0)</formula>
    </cfRule>
  </conditionalFormatting>
  <conditionalFormatting sqref="I191">
    <cfRule type="expression" dxfId="613" priority="645">
      <formula>AND(D191="Regelbedarf",G191="nein")</formula>
    </cfRule>
    <cfRule type="expression" dxfId="612" priority="647">
      <formula>AND(D191="Regelbedarf",G191="ja",I191&gt;0)</formula>
    </cfRule>
  </conditionalFormatting>
  <conditionalFormatting sqref="I191">
    <cfRule type="expression" dxfId="611" priority="644">
      <formula>AND(D191="Regelbedarf anteilig",G191="nein")</formula>
    </cfRule>
    <cfRule type="expression" dxfId="610" priority="646">
      <formula>AND(D191="Regelbedarf anteilig",G191="ja",I191&gt;0)</formula>
    </cfRule>
  </conditionalFormatting>
  <conditionalFormatting sqref="I192">
    <cfRule type="expression" dxfId="609" priority="641">
      <formula>AND(D192="Regelbedarf",G192="nein")</formula>
    </cfRule>
    <cfRule type="expression" dxfId="608" priority="643">
      <formula>AND(D192="Regelbedarf",G192="ja",I192&gt;0)</formula>
    </cfRule>
  </conditionalFormatting>
  <conditionalFormatting sqref="I192">
    <cfRule type="expression" dxfId="607" priority="640">
      <formula>AND(D192="Regelbedarf anteilig",G192="nein")</formula>
    </cfRule>
    <cfRule type="expression" dxfId="606" priority="642">
      <formula>AND(D192="Regelbedarf anteilig",G192="ja",I192&gt;0)</formula>
    </cfRule>
  </conditionalFormatting>
  <conditionalFormatting sqref="I194">
    <cfRule type="expression" dxfId="605" priority="637">
      <formula>AND(D194="Regelbedarf",G194="nein")</formula>
    </cfRule>
    <cfRule type="expression" dxfId="604" priority="639">
      <formula>AND(D194="Regelbedarf",G194="ja",I194&gt;0)</formula>
    </cfRule>
  </conditionalFormatting>
  <conditionalFormatting sqref="I194">
    <cfRule type="expression" dxfId="603" priority="636">
      <formula>AND(D194="Regelbedarf anteilig",G194="nein")</formula>
    </cfRule>
    <cfRule type="expression" dxfId="602" priority="638">
      <formula>AND(D194="Regelbedarf anteilig",G194="ja",I194&gt;0)</formula>
    </cfRule>
  </conditionalFormatting>
  <conditionalFormatting sqref="I195">
    <cfRule type="expression" dxfId="601" priority="633">
      <formula>AND(D195="Regelbedarf",G195="nein")</formula>
    </cfRule>
    <cfRule type="expression" dxfId="600" priority="635">
      <formula>AND(D195="Regelbedarf",G195="ja",I195&gt;0)</formula>
    </cfRule>
  </conditionalFormatting>
  <conditionalFormatting sqref="I195">
    <cfRule type="expression" dxfId="599" priority="632">
      <formula>AND(D195="Regelbedarf anteilig",G195="nein")</formula>
    </cfRule>
    <cfRule type="expression" dxfId="598" priority="634">
      <formula>AND(D195="Regelbedarf anteilig",G195="ja",I195&gt;0)</formula>
    </cfRule>
  </conditionalFormatting>
  <conditionalFormatting sqref="I196">
    <cfRule type="expression" dxfId="597" priority="629">
      <formula>AND(D196="Regelbedarf",G196="nein")</formula>
    </cfRule>
    <cfRule type="expression" dxfId="596" priority="631">
      <formula>AND(D196="Regelbedarf",G196="ja",I196&gt;0)</formula>
    </cfRule>
  </conditionalFormatting>
  <conditionalFormatting sqref="I196">
    <cfRule type="expression" dxfId="595" priority="628">
      <formula>AND(D196="Regelbedarf anteilig",G196="nein")</formula>
    </cfRule>
    <cfRule type="expression" dxfId="594" priority="630">
      <formula>AND(D196="Regelbedarf anteilig",G196="ja",I196&gt;0)</formula>
    </cfRule>
  </conditionalFormatting>
  <conditionalFormatting sqref="I197">
    <cfRule type="expression" dxfId="593" priority="625">
      <formula>AND(D197="Regelbedarf",G197="nein")</formula>
    </cfRule>
    <cfRule type="expression" dxfId="592" priority="627">
      <formula>AND(D197="Regelbedarf",G197="ja",I197&gt;0)</formula>
    </cfRule>
  </conditionalFormatting>
  <conditionalFormatting sqref="I197">
    <cfRule type="expression" dxfId="591" priority="624">
      <formula>AND(D197="Regelbedarf anteilig",G197="nein")</formula>
    </cfRule>
    <cfRule type="expression" dxfId="590" priority="626">
      <formula>AND(D197="Regelbedarf anteilig",G197="ja",I197&gt;0)</formula>
    </cfRule>
  </conditionalFormatting>
  <conditionalFormatting sqref="I199">
    <cfRule type="expression" dxfId="589" priority="621">
      <formula>AND(D199="Regelbedarf",G199="nein")</formula>
    </cfRule>
    <cfRule type="expression" dxfId="588" priority="623">
      <formula>AND(D199="Regelbedarf",G199="ja",I199&gt;0)</formula>
    </cfRule>
  </conditionalFormatting>
  <conditionalFormatting sqref="I199">
    <cfRule type="expression" dxfId="587" priority="620">
      <formula>AND(D199="Regelbedarf anteilig",G199="nein")</formula>
    </cfRule>
    <cfRule type="expression" dxfId="586" priority="622">
      <formula>AND(D199="Regelbedarf anteilig",G199="ja",I199&gt;0)</formula>
    </cfRule>
  </conditionalFormatting>
  <conditionalFormatting sqref="I200">
    <cfRule type="expression" dxfId="585" priority="617">
      <formula>AND(D200="Regelbedarf",G200="nein")</formula>
    </cfRule>
    <cfRule type="expression" dxfId="584" priority="619">
      <formula>AND(D200="Regelbedarf",G200="ja",I200&gt;0)</formula>
    </cfRule>
  </conditionalFormatting>
  <conditionalFormatting sqref="I200">
    <cfRule type="expression" dxfId="583" priority="616">
      <formula>AND(D200="Regelbedarf anteilig",G200="nein")</formula>
    </cfRule>
    <cfRule type="expression" dxfId="582" priority="618">
      <formula>AND(D200="Regelbedarf anteilig",G200="ja",I200&gt;0)</formula>
    </cfRule>
  </conditionalFormatting>
  <conditionalFormatting sqref="I201">
    <cfRule type="expression" dxfId="581" priority="613">
      <formula>AND(D201="Regelbedarf",G201="nein")</formula>
    </cfRule>
    <cfRule type="expression" dxfId="580" priority="615">
      <formula>AND(D201="Regelbedarf",G201="ja",I201&gt;0)</formula>
    </cfRule>
  </conditionalFormatting>
  <conditionalFormatting sqref="I201">
    <cfRule type="expression" dxfId="579" priority="612">
      <formula>AND(D201="Regelbedarf anteilig",G201="nein")</formula>
    </cfRule>
    <cfRule type="expression" dxfId="578" priority="614">
      <formula>AND(D201="Regelbedarf anteilig",G201="ja",I201&gt;0)</formula>
    </cfRule>
  </conditionalFormatting>
  <conditionalFormatting sqref="I202">
    <cfRule type="expression" dxfId="577" priority="609">
      <formula>AND(D202="Regelbedarf",G202="nein")</formula>
    </cfRule>
    <cfRule type="expression" dxfId="576" priority="611">
      <formula>AND(D202="Regelbedarf",G202="ja",I202&gt;0)</formula>
    </cfRule>
  </conditionalFormatting>
  <conditionalFormatting sqref="I202">
    <cfRule type="expression" dxfId="575" priority="608">
      <formula>AND(D202="Regelbedarf anteilig",G202="nein")</formula>
    </cfRule>
    <cfRule type="expression" dxfId="574" priority="610">
      <formula>AND(D202="Regelbedarf anteilig",G202="ja",I202&gt;0)</formula>
    </cfRule>
  </conditionalFormatting>
  <conditionalFormatting sqref="I203">
    <cfRule type="expression" dxfId="573" priority="601">
      <formula>AND(D203="Regelbedarf",G203="nein")</formula>
    </cfRule>
    <cfRule type="expression" dxfId="572" priority="603">
      <formula>AND(D203="Regelbedarf",G203="ja",I203&gt;0)</formula>
    </cfRule>
  </conditionalFormatting>
  <conditionalFormatting sqref="I203">
    <cfRule type="expression" dxfId="571" priority="600">
      <formula>AND(D203="Regelbedarf anteilig",G203="nein")</formula>
    </cfRule>
    <cfRule type="expression" dxfId="570" priority="602">
      <formula>AND(D203="Regelbedarf anteilig",G203="ja",I203&gt;0)</formula>
    </cfRule>
  </conditionalFormatting>
  <conditionalFormatting sqref="F202">
    <cfRule type="expression" dxfId="569" priority="599">
      <formula>E202="Regelbedarf anteilig"</formula>
    </cfRule>
  </conditionalFormatting>
  <conditionalFormatting sqref="D194">
    <cfRule type="containsText" dxfId="568" priority="596" operator="containsText" text="Regelbedarf anteilig">
      <formula>NOT(ISERROR(SEARCH("Regelbedarf anteilig",D194)))</formula>
    </cfRule>
    <cfRule type="containsText" dxfId="567" priority="597" operator="containsText" text="Regelbedarf">
      <formula>NOT(ISERROR(SEARCH("Regelbedarf",D194)))</formula>
    </cfRule>
  </conditionalFormatting>
  <conditionalFormatting sqref="D195">
    <cfRule type="containsText" dxfId="566" priority="594" operator="containsText" text="Regelbedarf anteilig">
      <formula>NOT(ISERROR(SEARCH("Regelbedarf anteilig",D195)))</formula>
    </cfRule>
    <cfRule type="containsText" dxfId="565" priority="595" operator="containsText" text="Regelbedarf">
      <formula>NOT(ISERROR(SEARCH("Regelbedarf",D195)))</formula>
    </cfRule>
  </conditionalFormatting>
  <conditionalFormatting sqref="D196">
    <cfRule type="containsText" dxfId="564" priority="592" operator="containsText" text="Regelbedarf anteilig">
      <formula>NOT(ISERROR(SEARCH("Regelbedarf anteilig",D196)))</formula>
    </cfRule>
    <cfRule type="containsText" dxfId="563" priority="593" operator="containsText" text="Regelbedarf">
      <formula>NOT(ISERROR(SEARCH("Regelbedarf",D196)))</formula>
    </cfRule>
  </conditionalFormatting>
  <conditionalFormatting sqref="D197">
    <cfRule type="containsText" dxfId="562" priority="590" operator="containsText" text="Regelbedarf anteilig">
      <formula>NOT(ISERROR(SEARCH("Regelbedarf anteilig",D197)))</formula>
    </cfRule>
    <cfRule type="containsText" dxfId="561" priority="591" operator="containsText" text="Regelbedarf">
      <formula>NOT(ISERROR(SEARCH("Regelbedarf",D197)))</formula>
    </cfRule>
  </conditionalFormatting>
  <conditionalFormatting sqref="F201">
    <cfRule type="expression" dxfId="560" priority="589">
      <formula>E201="Regelbedarf anteilig"</formula>
    </cfRule>
  </conditionalFormatting>
  <conditionalFormatting sqref="F200">
    <cfRule type="expression" dxfId="559" priority="588">
      <formula>E200="Regelbedarf anteilig"</formula>
    </cfRule>
  </conditionalFormatting>
  <conditionalFormatting sqref="F199">
    <cfRule type="expression" dxfId="558" priority="587">
      <formula>E199="Regelbedarf anteilig"</formula>
    </cfRule>
  </conditionalFormatting>
  <conditionalFormatting sqref="F197">
    <cfRule type="expression" dxfId="557" priority="586">
      <formula>E197="Regelbedarf anteilig"</formula>
    </cfRule>
  </conditionalFormatting>
  <conditionalFormatting sqref="F196">
    <cfRule type="expression" dxfId="556" priority="585">
      <formula>E196="Regelbedarf anteilig"</formula>
    </cfRule>
  </conditionalFormatting>
  <conditionalFormatting sqref="F195">
    <cfRule type="expression" dxfId="555" priority="584">
      <formula>E195="Regelbedarf anteilig"</formula>
    </cfRule>
  </conditionalFormatting>
  <conditionalFormatting sqref="F194">
    <cfRule type="expression" dxfId="554" priority="583">
      <formula>E194="Regelbedarf anteilig"</formula>
    </cfRule>
  </conditionalFormatting>
  <conditionalFormatting sqref="F192">
    <cfRule type="expression" dxfId="553" priority="582">
      <formula>E192="Regelbedarf anteilig"</formula>
    </cfRule>
  </conditionalFormatting>
  <conditionalFormatting sqref="F191">
    <cfRule type="expression" dxfId="552" priority="581">
      <formula>E191="Regelbedarf anteilig"</formula>
    </cfRule>
  </conditionalFormatting>
  <conditionalFormatting sqref="F190">
    <cfRule type="expression" dxfId="551" priority="580">
      <formula>E190="Regelbedarf anteilig"</formula>
    </cfRule>
  </conditionalFormatting>
  <conditionalFormatting sqref="F189">
    <cfRule type="expression" dxfId="550" priority="579">
      <formula>E189="Regelbedarf anteilig"</formula>
    </cfRule>
  </conditionalFormatting>
  <conditionalFormatting sqref="F188">
    <cfRule type="expression" dxfId="549" priority="578">
      <formula>E188="Regelbedarf anteilig"</formula>
    </cfRule>
  </conditionalFormatting>
  <conditionalFormatting sqref="F187">
    <cfRule type="expression" dxfId="548" priority="577">
      <formula>E187="Regelbedarf anteilig"</formula>
    </cfRule>
  </conditionalFormatting>
  <conditionalFormatting sqref="F186">
    <cfRule type="expression" dxfId="547" priority="576">
      <formula>E186="Regelbedarf anteilig"</formula>
    </cfRule>
  </conditionalFormatting>
  <conditionalFormatting sqref="F185">
    <cfRule type="expression" dxfId="546" priority="575">
      <formula>E185="Regelbedarf anteilig"</formula>
    </cfRule>
  </conditionalFormatting>
  <conditionalFormatting sqref="F184">
    <cfRule type="expression" dxfId="545" priority="574">
      <formula>E184="Regelbedarf anteilig"</formula>
    </cfRule>
  </conditionalFormatting>
  <conditionalFormatting sqref="F183">
    <cfRule type="expression" dxfId="544" priority="573">
      <formula>E183="Regelbedarf anteilig"</formula>
    </cfRule>
  </conditionalFormatting>
  <conditionalFormatting sqref="F182">
    <cfRule type="expression" dxfId="543" priority="572">
      <formula>E182="Regelbedarf anteilig"</formula>
    </cfRule>
  </conditionalFormatting>
  <conditionalFormatting sqref="F181">
    <cfRule type="expression" dxfId="542" priority="571">
      <formula>E181="Regelbedarf anteilig"</formula>
    </cfRule>
  </conditionalFormatting>
  <conditionalFormatting sqref="F180">
    <cfRule type="expression" dxfId="541" priority="570">
      <formula>E180="Regelbedarf anteilig"</formula>
    </cfRule>
  </conditionalFormatting>
  <conditionalFormatting sqref="F179">
    <cfRule type="expression" dxfId="540" priority="569">
      <formula>E179="Regelbedarf anteilig"</formula>
    </cfRule>
  </conditionalFormatting>
  <conditionalFormatting sqref="F178">
    <cfRule type="expression" dxfId="539" priority="568">
      <formula>E178="Regelbedarf anteilig"</formula>
    </cfRule>
  </conditionalFormatting>
  <conditionalFormatting sqref="F177">
    <cfRule type="expression" dxfId="538" priority="567">
      <formula>E177="Regelbedarf anteilig"</formula>
    </cfRule>
  </conditionalFormatting>
  <conditionalFormatting sqref="F176">
    <cfRule type="expression" dxfId="537" priority="566">
      <formula>E176="Regelbedarf anteilig"</formula>
    </cfRule>
  </conditionalFormatting>
  <conditionalFormatting sqref="F175">
    <cfRule type="expression" dxfId="536" priority="565">
      <formula>E175="Regelbedarf anteilig"</formula>
    </cfRule>
  </conditionalFormatting>
  <conditionalFormatting sqref="F174">
    <cfRule type="expression" dxfId="535" priority="564">
      <formula>E174="Regelbedarf anteilig"</formula>
    </cfRule>
  </conditionalFormatting>
  <conditionalFormatting sqref="F173">
    <cfRule type="expression" dxfId="534" priority="563">
      <formula>E173="Regelbedarf anteilig"</formula>
    </cfRule>
  </conditionalFormatting>
  <conditionalFormatting sqref="F172">
    <cfRule type="expression" dxfId="533" priority="562">
      <formula>E172="Regelbedarf anteilig"</formula>
    </cfRule>
  </conditionalFormatting>
  <conditionalFormatting sqref="F171">
    <cfRule type="expression" dxfId="532" priority="561">
      <formula>E171="Regelbedarf anteilig"</formula>
    </cfRule>
  </conditionalFormatting>
  <conditionalFormatting sqref="F170">
    <cfRule type="expression" dxfId="531" priority="560">
      <formula>E170="Regelbedarf anteilig"</formula>
    </cfRule>
  </conditionalFormatting>
  <conditionalFormatting sqref="F169">
    <cfRule type="expression" dxfId="530" priority="559">
      <formula>E169="Regelbedarf anteilig"</formula>
    </cfRule>
  </conditionalFormatting>
  <conditionalFormatting sqref="F168">
    <cfRule type="expression" dxfId="529" priority="558">
      <formula>E168="Regelbedarf anteilig"</formula>
    </cfRule>
  </conditionalFormatting>
  <conditionalFormatting sqref="F167">
    <cfRule type="expression" dxfId="528" priority="557">
      <formula>E167="Regelbedarf anteilig"</formula>
    </cfRule>
  </conditionalFormatting>
  <conditionalFormatting sqref="F166">
    <cfRule type="expression" dxfId="527" priority="556">
      <formula>E166="Regelbedarf anteilig"</formula>
    </cfRule>
  </conditionalFormatting>
  <conditionalFormatting sqref="F165">
    <cfRule type="expression" dxfId="526" priority="555">
      <formula>E165="Regelbedarf anteilig"</formula>
    </cfRule>
  </conditionalFormatting>
  <conditionalFormatting sqref="F164">
    <cfRule type="expression" dxfId="525" priority="554">
      <formula>E164="Regelbedarf anteilig"</formula>
    </cfRule>
  </conditionalFormatting>
  <conditionalFormatting sqref="F162">
    <cfRule type="expression" dxfId="524" priority="553">
      <formula>E162="Regelbedarf anteilig"</formula>
    </cfRule>
  </conditionalFormatting>
  <conditionalFormatting sqref="F161">
    <cfRule type="expression" dxfId="523" priority="552">
      <formula>E161="Regelbedarf anteilig"</formula>
    </cfRule>
  </conditionalFormatting>
  <conditionalFormatting sqref="F160">
    <cfRule type="expression" dxfId="522" priority="551">
      <formula>E160="Regelbedarf anteilig"</formula>
    </cfRule>
  </conditionalFormatting>
  <conditionalFormatting sqref="F159">
    <cfRule type="expression" dxfId="521" priority="550">
      <formula>E159="Regelbedarf anteilig"</formula>
    </cfRule>
  </conditionalFormatting>
  <conditionalFormatting sqref="F158">
    <cfRule type="expression" dxfId="520" priority="549">
      <formula>E158="Regelbedarf anteilig"</formula>
    </cfRule>
  </conditionalFormatting>
  <conditionalFormatting sqref="F157">
    <cfRule type="expression" dxfId="519" priority="548">
      <formula>E157="Regelbedarf anteilig"</formula>
    </cfRule>
  </conditionalFormatting>
  <conditionalFormatting sqref="F156">
    <cfRule type="expression" dxfId="518" priority="547">
      <formula>E156="Regelbedarf anteilig"</formula>
    </cfRule>
  </conditionalFormatting>
  <conditionalFormatting sqref="F155">
    <cfRule type="expression" dxfId="517" priority="546">
      <formula>E155="Regelbedarf anteilig"</formula>
    </cfRule>
  </conditionalFormatting>
  <conditionalFormatting sqref="F154">
    <cfRule type="expression" dxfId="516" priority="545">
      <formula>E154="Regelbedarf anteilig"</formula>
    </cfRule>
  </conditionalFormatting>
  <conditionalFormatting sqref="F152">
    <cfRule type="expression" dxfId="515" priority="544">
      <formula>E152="Regelbedarf anteilig"</formula>
    </cfRule>
  </conditionalFormatting>
  <conditionalFormatting sqref="F151">
    <cfRule type="expression" dxfId="514" priority="543">
      <formula>E151="Regelbedarf anteilig"</formula>
    </cfRule>
  </conditionalFormatting>
  <conditionalFormatting sqref="F150">
    <cfRule type="expression" dxfId="513" priority="542">
      <formula>E150="Regelbedarf anteilig"</formula>
    </cfRule>
  </conditionalFormatting>
  <conditionalFormatting sqref="F149">
    <cfRule type="expression" dxfId="512" priority="541">
      <formula>E149="Regelbedarf anteilig"</formula>
    </cfRule>
  </conditionalFormatting>
  <conditionalFormatting sqref="F148">
    <cfRule type="expression" dxfId="511" priority="540">
      <formula>E148="Regelbedarf anteilig"</formula>
    </cfRule>
  </conditionalFormatting>
  <conditionalFormatting sqref="F147">
    <cfRule type="expression" dxfId="510" priority="539">
      <formula>E147="Regelbedarf anteilig"</formula>
    </cfRule>
  </conditionalFormatting>
  <conditionalFormatting sqref="F145">
    <cfRule type="expression" dxfId="509" priority="538">
      <formula>E145="Regelbedarf anteilig"</formula>
    </cfRule>
  </conditionalFormatting>
  <conditionalFormatting sqref="F144">
    <cfRule type="expression" dxfId="508" priority="537">
      <formula>E144="Regelbedarf anteilig"</formula>
    </cfRule>
  </conditionalFormatting>
  <conditionalFormatting sqref="F143">
    <cfRule type="expression" dxfId="507" priority="536">
      <formula>E143="Regelbedarf anteilig"</formula>
    </cfRule>
  </conditionalFormatting>
  <conditionalFormatting sqref="F142">
    <cfRule type="expression" dxfId="506" priority="535">
      <formula>E142="Regelbedarf anteilig"</formula>
    </cfRule>
  </conditionalFormatting>
  <conditionalFormatting sqref="F141">
    <cfRule type="expression" dxfId="505" priority="534">
      <formula>E141="Regelbedarf anteilig"</formula>
    </cfRule>
  </conditionalFormatting>
  <conditionalFormatting sqref="F140">
    <cfRule type="expression" dxfId="504" priority="533">
      <formula>E140="Regelbedarf anteilig"</formula>
    </cfRule>
  </conditionalFormatting>
  <conditionalFormatting sqref="F139">
    <cfRule type="expression" dxfId="503" priority="532">
      <formula>E139="Regelbedarf anteilig"</formula>
    </cfRule>
  </conditionalFormatting>
  <conditionalFormatting sqref="F138">
    <cfRule type="expression" dxfId="502" priority="531">
      <formula>E138="Regelbedarf anteilig"</formula>
    </cfRule>
  </conditionalFormatting>
  <conditionalFormatting sqref="F136">
    <cfRule type="expression" dxfId="501" priority="530">
      <formula>E136="Regelbedarf anteilig"</formula>
    </cfRule>
  </conditionalFormatting>
  <conditionalFormatting sqref="F135">
    <cfRule type="expression" dxfId="500" priority="529">
      <formula>E135="Regelbedarf anteilig"</formula>
    </cfRule>
  </conditionalFormatting>
  <conditionalFormatting sqref="F134">
    <cfRule type="expression" dxfId="499" priority="528">
      <formula>E134="Regelbedarf anteilig"</formula>
    </cfRule>
  </conditionalFormatting>
  <conditionalFormatting sqref="F132">
    <cfRule type="expression" dxfId="498" priority="527">
      <formula>E132="Regelbedarf anteilig"</formula>
    </cfRule>
  </conditionalFormatting>
  <conditionalFormatting sqref="F131">
    <cfRule type="expression" dxfId="497" priority="526">
      <formula>E131="Regelbedarf anteilig"</formula>
    </cfRule>
  </conditionalFormatting>
  <conditionalFormatting sqref="F133">
    <cfRule type="expression" dxfId="496" priority="525">
      <formula>E133="Regelbedarf anteilig"</formula>
    </cfRule>
  </conditionalFormatting>
  <conditionalFormatting sqref="F130">
    <cfRule type="expression" dxfId="495" priority="524">
      <formula>E130="Regelbedarf anteilig"</formula>
    </cfRule>
  </conditionalFormatting>
  <conditionalFormatting sqref="F129">
    <cfRule type="expression" dxfId="494" priority="523">
      <formula>E129="Regelbedarf anteilig"</formula>
    </cfRule>
  </conditionalFormatting>
  <conditionalFormatting sqref="F128">
    <cfRule type="expression" dxfId="493" priority="522">
      <formula>E128="Regelbedarf anteilig"</formula>
    </cfRule>
  </conditionalFormatting>
  <conditionalFormatting sqref="F127">
    <cfRule type="expression" dxfId="492" priority="521">
      <formula>E127="Regelbedarf anteilig"</formula>
    </cfRule>
  </conditionalFormatting>
  <conditionalFormatting sqref="F126">
    <cfRule type="expression" dxfId="491" priority="520">
      <formula>E126="Regelbedarf anteilig"</formula>
    </cfRule>
  </conditionalFormatting>
  <conditionalFormatting sqref="F125">
    <cfRule type="expression" dxfId="490" priority="519">
      <formula>E125="Regelbedarf anteilig"</formula>
    </cfRule>
  </conditionalFormatting>
  <conditionalFormatting sqref="F123">
    <cfRule type="expression" dxfId="489" priority="518">
      <formula>E123="Regelbedarf anteilig"</formula>
    </cfRule>
  </conditionalFormatting>
  <conditionalFormatting sqref="F122">
    <cfRule type="expression" dxfId="488" priority="517">
      <formula>E122="Regelbedarf anteilig"</formula>
    </cfRule>
  </conditionalFormatting>
  <conditionalFormatting sqref="F121">
    <cfRule type="expression" dxfId="487" priority="516">
      <formula>E121="Regelbedarf anteilig"</formula>
    </cfRule>
  </conditionalFormatting>
  <conditionalFormatting sqref="F120">
    <cfRule type="expression" dxfId="486" priority="515">
      <formula>E120="Regelbedarf anteilig"</formula>
    </cfRule>
  </conditionalFormatting>
  <conditionalFormatting sqref="F119">
    <cfRule type="expression" dxfId="485" priority="514">
      <formula>E119="Regelbedarf anteilig"</formula>
    </cfRule>
  </conditionalFormatting>
  <conditionalFormatting sqref="F118">
    <cfRule type="expression" dxfId="484" priority="513">
      <formula>E118="Regelbedarf anteilig"</formula>
    </cfRule>
  </conditionalFormatting>
  <conditionalFormatting sqref="F117">
    <cfRule type="expression" dxfId="483" priority="512">
      <formula>E117="Regelbedarf anteilig"</formula>
    </cfRule>
  </conditionalFormatting>
  <conditionalFormatting sqref="F116">
    <cfRule type="expression" dxfId="482" priority="511">
      <formula>E116="Regelbedarf anteilig"</formula>
    </cfRule>
  </conditionalFormatting>
  <conditionalFormatting sqref="F115">
    <cfRule type="expression" dxfId="481" priority="510">
      <formula>E115="Regelbedarf anteilig"</formula>
    </cfRule>
  </conditionalFormatting>
  <conditionalFormatting sqref="F114">
    <cfRule type="expression" dxfId="480" priority="509">
      <formula>E114="Regelbedarf anteilig"</formula>
    </cfRule>
  </conditionalFormatting>
  <conditionalFormatting sqref="F113">
    <cfRule type="expression" dxfId="479" priority="508">
      <formula>E113="Regelbedarf anteilig"</formula>
    </cfRule>
  </conditionalFormatting>
  <conditionalFormatting sqref="F112">
    <cfRule type="expression" dxfId="478" priority="507">
      <formula>E112="Regelbedarf anteilig"</formula>
    </cfRule>
  </conditionalFormatting>
  <conditionalFormatting sqref="F111">
    <cfRule type="expression" dxfId="477" priority="506">
      <formula>E111="Regelbedarf anteilig"</formula>
    </cfRule>
  </conditionalFormatting>
  <conditionalFormatting sqref="F110">
    <cfRule type="expression" dxfId="476" priority="505">
      <formula>E110="Regelbedarf anteilig"</formula>
    </cfRule>
  </conditionalFormatting>
  <conditionalFormatting sqref="F109">
    <cfRule type="expression" dxfId="475" priority="504">
      <formula>E109="Regelbedarf anteilig"</formula>
    </cfRule>
  </conditionalFormatting>
  <conditionalFormatting sqref="F107">
    <cfRule type="expression" dxfId="474" priority="503">
      <formula>E107="Regelbedarf anteilig"</formula>
    </cfRule>
  </conditionalFormatting>
  <conditionalFormatting sqref="F106">
    <cfRule type="expression" dxfId="473" priority="502">
      <formula>E106="Regelbedarf anteilig"</formula>
    </cfRule>
  </conditionalFormatting>
  <conditionalFormatting sqref="F105">
    <cfRule type="expression" dxfId="472" priority="501">
      <formula>E105="Regelbedarf anteilig"</formula>
    </cfRule>
  </conditionalFormatting>
  <conditionalFormatting sqref="F104">
    <cfRule type="expression" dxfId="471" priority="500">
      <formula>E104="Regelbedarf anteilig"</formula>
    </cfRule>
  </conditionalFormatting>
  <conditionalFormatting sqref="F103">
    <cfRule type="expression" dxfId="470" priority="499">
      <formula>E103="Regelbedarf anteilig"</formula>
    </cfRule>
  </conditionalFormatting>
  <conditionalFormatting sqref="F102">
    <cfRule type="expression" dxfId="469" priority="498">
      <formula>E102="Regelbedarf anteilig"</formula>
    </cfRule>
  </conditionalFormatting>
  <conditionalFormatting sqref="F101">
    <cfRule type="expression" dxfId="468" priority="497">
      <formula>E101="Regelbedarf anteilig"</formula>
    </cfRule>
  </conditionalFormatting>
  <conditionalFormatting sqref="F99">
    <cfRule type="expression" dxfId="467" priority="496">
      <formula>E99="Regelbedarf anteilig"</formula>
    </cfRule>
  </conditionalFormatting>
  <conditionalFormatting sqref="F98">
    <cfRule type="expression" dxfId="466" priority="495">
      <formula>E98="Regelbedarf anteilig"</formula>
    </cfRule>
  </conditionalFormatting>
  <conditionalFormatting sqref="F97">
    <cfRule type="expression" dxfId="465" priority="494">
      <formula>E97="Regelbedarf anteilig"</formula>
    </cfRule>
  </conditionalFormatting>
  <conditionalFormatting sqref="F96">
    <cfRule type="expression" dxfId="464" priority="493">
      <formula>E96="Regelbedarf anteilig"</formula>
    </cfRule>
  </conditionalFormatting>
  <conditionalFormatting sqref="F95">
    <cfRule type="expression" dxfId="463" priority="492">
      <formula>E95="Regelbedarf anteilig"</formula>
    </cfRule>
  </conditionalFormatting>
  <conditionalFormatting sqref="F94">
    <cfRule type="expression" dxfId="462" priority="491">
      <formula>E94="Regelbedarf anteilig"</formula>
    </cfRule>
  </conditionalFormatting>
  <conditionalFormatting sqref="F93">
    <cfRule type="expression" dxfId="461" priority="490">
      <formula>E93="Regelbedarf anteilig"</formula>
    </cfRule>
  </conditionalFormatting>
  <conditionalFormatting sqref="F92">
    <cfRule type="expression" dxfId="460" priority="489">
      <formula>E92="Regelbedarf anteilig"</formula>
    </cfRule>
  </conditionalFormatting>
  <conditionalFormatting sqref="F91">
    <cfRule type="expression" dxfId="459" priority="488">
      <formula>E91="Regelbedarf anteilig"</formula>
    </cfRule>
  </conditionalFormatting>
  <conditionalFormatting sqref="F90">
    <cfRule type="expression" dxfId="458" priority="487">
      <formula>E90="Regelbedarf anteilig"</formula>
    </cfRule>
  </conditionalFormatting>
  <conditionalFormatting sqref="F89">
    <cfRule type="expression" dxfId="457" priority="486">
      <formula>E89="Regelbedarf anteilig"</formula>
    </cfRule>
  </conditionalFormatting>
  <conditionalFormatting sqref="F88">
    <cfRule type="expression" dxfId="456" priority="485">
      <formula>E88="Regelbedarf anteilig"</formula>
    </cfRule>
  </conditionalFormatting>
  <conditionalFormatting sqref="F87">
    <cfRule type="expression" dxfId="455" priority="484">
      <formula>E87="Regelbedarf anteilig"</formula>
    </cfRule>
  </conditionalFormatting>
  <conditionalFormatting sqref="F86">
    <cfRule type="expression" dxfId="454" priority="483">
      <formula>E86="Regelbedarf anteilig"</formula>
    </cfRule>
  </conditionalFormatting>
  <conditionalFormatting sqref="F85">
    <cfRule type="expression" dxfId="453" priority="482">
      <formula>E85="Regelbedarf anteilig"</formula>
    </cfRule>
  </conditionalFormatting>
  <conditionalFormatting sqref="F84">
    <cfRule type="expression" dxfId="452" priority="481">
      <formula>E84="Regelbedarf anteilig"</formula>
    </cfRule>
  </conditionalFormatting>
  <conditionalFormatting sqref="F83">
    <cfRule type="expression" dxfId="451" priority="480">
      <formula>E83="Regelbedarf anteilig"</formula>
    </cfRule>
  </conditionalFormatting>
  <conditionalFormatting sqref="F81">
    <cfRule type="expression" dxfId="450" priority="479">
      <formula>E81="Regelbedarf anteilig"</formula>
    </cfRule>
  </conditionalFormatting>
  <conditionalFormatting sqref="F80">
    <cfRule type="expression" dxfId="449" priority="478">
      <formula>E80="Regelbedarf anteilig"</formula>
    </cfRule>
  </conditionalFormatting>
  <conditionalFormatting sqref="F79">
    <cfRule type="expression" dxfId="448" priority="477">
      <formula>E79="Regelbedarf anteilig"</formula>
    </cfRule>
  </conditionalFormatting>
  <conditionalFormatting sqref="F78">
    <cfRule type="expression" dxfId="447" priority="476">
      <formula>E78="Regelbedarf anteilig"</formula>
    </cfRule>
  </conditionalFormatting>
  <conditionalFormatting sqref="F77">
    <cfRule type="expression" dxfId="446" priority="475">
      <formula>E77="Regelbedarf anteilig"</formula>
    </cfRule>
  </conditionalFormatting>
  <conditionalFormatting sqref="F76">
    <cfRule type="expression" dxfId="445" priority="474">
      <formula>E76="Regelbedarf anteilig"</formula>
    </cfRule>
  </conditionalFormatting>
  <conditionalFormatting sqref="F75">
    <cfRule type="expression" dxfId="444" priority="473">
      <formula>E75="Regelbedarf anteilig"</formula>
    </cfRule>
  </conditionalFormatting>
  <conditionalFormatting sqref="F74">
    <cfRule type="expression" dxfId="443" priority="472">
      <formula>E74="Regelbedarf anteilig"</formula>
    </cfRule>
  </conditionalFormatting>
  <conditionalFormatting sqref="F73">
    <cfRule type="expression" dxfId="442" priority="471">
      <formula>E73="Regelbedarf anteilig"</formula>
    </cfRule>
  </conditionalFormatting>
  <conditionalFormatting sqref="F72">
    <cfRule type="expression" dxfId="441" priority="470">
      <formula>E72="Regelbedarf anteilig"</formula>
    </cfRule>
  </conditionalFormatting>
  <conditionalFormatting sqref="F71">
    <cfRule type="expression" dxfId="440" priority="469">
      <formula>E71="Regelbedarf anteilig"</formula>
    </cfRule>
  </conditionalFormatting>
  <conditionalFormatting sqref="F70">
    <cfRule type="expression" dxfId="439" priority="468">
      <formula>E70="Regelbedarf anteilig"</formula>
    </cfRule>
  </conditionalFormatting>
  <conditionalFormatting sqref="F69">
    <cfRule type="expression" dxfId="438" priority="467">
      <formula>E69="Regelbedarf anteilig"</formula>
    </cfRule>
  </conditionalFormatting>
  <conditionalFormatting sqref="F68">
    <cfRule type="expression" dxfId="437" priority="466">
      <formula>E68="Regelbedarf anteilig"</formula>
    </cfRule>
  </conditionalFormatting>
  <conditionalFormatting sqref="F67">
    <cfRule type="expression" dxfId="436" priority="465">
      <formula>E67="Regelbedarf anteilig"</formula>
    </cfRule>
  </conditionalFormatting>
  <conditionalFormatting sqref="F65">
    <cfRule type="expression" dxfId="435" priority="464">
      <formula>E65="Regelbedarf anteilig"</formula>
    </cfRule>
  </conditionalFormatting>
  <conditionalFormatting sqref="F64">
    <cfRule type="expression" dxfId="434" priority="463">
      <formula>E64="Regelbedarf anteilig"</formula>
    </cfRule>
  </conditionalFormatting>
  <conditionalFormatting sqref="F63">
    <cfRule type="expression" dxfId="433" priority="462">
      <formula>E63="Regelbedarf anteilig"</formula>
    </cfRule>
  </conditionalFormatting>
  <conditionalFormatting sqref="F62">
    <cfRule type="expression" dxfId="432" priority="461">
      <formula>E62="Regelbedarf anteilig"</formula>
    </cfRule>
  </conditionalFormatting>
  <conditionalFormatting sqref="F61">
    <cfRule type="expression" dxfId="431" priority="460">
      <formula>E61="Regelbedarf anteilig"</formula>
    </cfRule>
  </conditionalFormatting>
  <conditionalFormatting sqref="F60">
    <cfRule type="expression" dxfId="430" priority="459">
      <formula>E60="Regelbedarf anteilig"</formula>
    </cfRule>
  </conditionalFormatting>
  <conditionalFormatting sqref="F59">
    <cfRule type="expression" dxfId="429" priority="458">
      <formula>E59="Regelbedarf anteilig"</formula>
    </cfRule>
  </conditionalFormatting>
  <conditionalFormatting sqref="F57">
    <cfRule type="expression" dxfId="428" priority="457">
      <formula>E57="Regelbedarf anteilig"</formula>
    </cfRule>
  </conditionalFormatting>
  <conditionalFormatting sqref="F56">
    <cfRule type="expression" dxfId="427" priority="456">
      <formula>E56="Regelbedarf anteilig"</formula>
    </cfRule>
  </conditionalFormatting>
  <conditionalFormatting sqref="F55">
    <cfRule type="expression" dxfId="426" priority="455">
      <formula>E55="Regelbedarf anteilig"</formula>
    </cfRule>
  </conditionalFormatting>
  <conditionalFormatting sqref="F53">
    <cfRule type="expression" dxfId="425" priority="454">
      <formula>E53="Regelbedarf anteilig"</formula>
    </cfRule>
  </conditionalFormatting>
  <conditionalFormatting sqref="F52">
    <cfRule type="expression" dxfId="424" priority="453">
      <formula>E52="Regelbedarf anteilig"</formula>
    </cfRule>
  </conditionalFormatting>
  <conditionalFormatting sqref="F51">
    <cfRule type="expression" dxfId="423" priority="452">
      <formula>E51="Regelbedarf anteilig"</formula>
    </cfRule>
  </conditionalFormatting>
  <conditionalFormatting sqref="F50">
    <cfRule type="expression" dxfId="422" priority="450">
      <formula>E50="Regelbedarf anteilig"</formula>
    </cfRule>
  </conditionalFormatting>
  <conditionalFormatting sqref="F49">
    <cfRule type="expression" dxfId="421" priority="449">
      <formula>E49="Regelbedarf anteilig"</formula>
    </cfRule>
  </conditionalFormatting>
  <conditionalFormatting sqref="F48">
    <cfRule type="expression" dxfId="420" priority="448">
      <formula>E48="Regelbedarf anteilig"</formula>
    </cfRule>
  </conditionalFormatting>
  <conditionalFormatting sqref="F47">
    <cfRule type="expression" dxfId="419" priority="447">
      <formula>E47="Regelbedarf anteilig"</formula>
    </cfRule>
  </conditionalFormatting>
  <conditionalFormatting sqref="F46">
    <cfRule type="expression" dxfId="418" priority="446">
      <formula>E46="Regelbedarf anteilig"</formula>
    </cfRule>
  </conditionalFormatting>
  <conditionalFormatting sqref="F45">
    <cfRule type="expression" dxfId="417" priority="445">
      <formula>E45="Regelbedarf anteilig"</formula>
    </cfRule>
  </conditionalFormatting>
  <conditionalFormatting sqref="F44">
    <cfRule type="expression" dxfId="416" priority="444">
      <formula>E44="Regelbedarf anteilig"</formula>
    </cfRule>
  </conditionalFormatting>
  <conditionalFormatting sqref="F43">
    <cfRule type="expression" dxfId="415" priority="443">
      <formula>E43="Regelbedarf anteilig"</formula>
    </cfRule>
  </conditionalFormatting>
  <conditionalFormatting sqref="F42">
    <cfRule type="expression" dxfId="414" priority="442">
      <formula>E42="Regelbedarf anteilig"</formula>
    </cfRule>
  </conditionalFormatting>
  <conditionalFormatting sqref="F41">
    <cfRule type="expression" dxfId="413" priority="441">
      <formula>E41="Regelbedarf anteilig"</formula>
    </cfRule>
  </conditionalFormatting>
  <conditionalFormatting sqref="F40">
    <cfRule type="expression" dxfId="412" priority="440">
      <formula>E40="Regelbedarf anteilig"</formula>
    </cfRule>
  </conditionalFormatting>
  <conditionalFormatting sqref="F39">
    <cfRule type="expression" dxfId="411" priority="439">
      <formula>E39="Regelbedarf anteilig"</formula>
    </cfRule>
  </conditionalFormatting>
  <conditionalFormatting sqref="F38">
    <cfRule type="expression" dxfId="410" priority="438">
      <formula>E38="Regelbedarf anteilig"</formula>
    </cfRule>
  </conditionalFormatting>
  <conditionalFormatting sqref="F36">
    <cfRule type="expression" dxfId="409" priority="437">
      <formula>E36="Regelbedarf anteilig"</formula>
    </cfRule>
  </conditionalFormatting>
  <conditionalFormatting sqref="F35">
    <cfRule type="expression" dxfId="408" priority="436">
      <formula>E35="Regelbedarf anteilig"</formula>
    </cfRule>
  </conditionalFormatting>
  <conditionalFormatting sqref="F33">
    <cfRule type="expression" dxfId="407" priority="428">
      <formula>E33="Regelbedarf anteilig"</formula>
    </cfRule>
  </conditionalFormatting>
  <conditionalFormatting sqref="F32">
    <cfRule type="expression" dxfId="406" priority="427">
      <formula>E32="Regelbedarf anteilig"</formula>
    </cfRule>
  </conditionalFormatting>
  <conditionalFormatting sqref="F30">
    <cfRule type="expression" dxfId="405" priority="425">
      <formula>E30="Regelbedarf anteilig"</formula>
    </cfRule>
  </conditionalFormatting>
  <conditionalFormatting sqref="F29">
    <cfRule type="expression" dxfId="404" priority="424">
      <formula>E29="Regelbedarf anteilig"</formula>
    </cfRule>
  </conditionalFormatting>
  <conditionalFormatting sqref="F28">
    <cfRule type="expression" dxfId="403" priority="423">
      <formula>E28="Regelbedarf anteilig"</formula>
    </cfRule>
  </conditionalFormatting>
  <conditionalFormatting sqref="F27">
    <cfRule type="expression" dxfId="402" priority="422">
      <formula>E27="Regelbedarf anteilig"</formula>
    </cfRule>
  </conditionalFormatting>
  <conditionalFormatting sqref="F25">
    <cfRule type="expression" dxfId="401" priority="421">
      <formula>E25="Regelbedarf anteilig"</formula>
    </cfRule>
  </conditionalFormatting>
  <conditionalFormatting sqref="F24">
    <cfRule type="expression" dxfId="400" priority="420">
      <formula>E24="Regelbedarf anteilig"</formula>
    </cfRule>
  </conditionalFormatting>
  <conditionalFormatting sqref="F23">
    <cfRule type="expression" dxfId="399" priority="419">
      <formula>E23="Regelbedarf anteilig"</formula>
    </cfRule>
  </conditionalFormatting>
  <conditionalFormatting sqref="F22">
    <cfRule type="expression" dxfId="398" priority="418">
      <formula>E22="Regelbedarf anteilig"</formula>
    </cfRule>
  </conditionalFormatting>
  <conditionalFormatting sqref="E22">
    <cfRule type="expression" dxfId="397" priority="413">
      <formula>AND(D22="Regelbedarf",E22&gt;0)</formula>
    </cfRule>
    <cfRule type="expression" dxfId="396" priority="414">
      <formula>D22="Regelbedarf anteilig"</formula>
    </cfRule>
  </conditionalFormatting>
  <conditionalFormatting sqref="E23">
    <cfRule type="expression" dxfId="395" priority="411">
      <formula>AND(D23="Regelbedarf",E23&gt;0)</formula>
    </cfRule>
    <cfRule type="expression" dxfId="394" priority="412">
      <formula>D23="Regelbedarf anteilig"</formula>
    </cfRule>
  </conditionalFormatting>
  <conditionalFormatting sqref="E24">
    <cfRule type="expression" dxfId="393" priority="409">
      <formula>AND(D24="Regelbedarf",E24&gt;0)</formula>
    </cfRule>
    <cfRule type="expression" dxfId="392" priority="410">
      <formula>D24="Regelbedarf anteilig"</formula>
    </cfRule>
  </conditionalFormatting>
  <conditionalFormatting sqref="E25">
    <cfRule type="expression" dxfId="391" priority="407">
      <formula>AND(D25="Regelbedarf",E25&gt;0)</formula>
    </cfRule>
    <cfRule type="expression" dxfId="390" priority="408">
      <formula>D25="Regelbedarf anteilig"</formula>
    </cfRule>
  </conditionalFormatting>
  <conditionalFormatting sqref="E27">
    <cfRule type="expression" dxfId="389" priority="405">
      <formula>AND(D27="Regelbedarf",E27&gt;0)</formula>
    </cfRule>
    <cfRule type="expression" dxfId="388" priority="406">
      <formula>D27="Regelbedarf anteilig"</formula>
    </cfRule>
  </conditionalFormatting>
  <conditionalFormatting sqref="E28">
    <cfRule type="expression" dxfId="387" priority="403">
      <formula>AND(D28="Regelbedarf",E28&gt;0)</formula>
    </cfRule>
    <cfRule type="expression" dxfId="386" priority="404">
      <formula>D28="Regelbedarf anteilig"</formula>
    </cfRule>
  </conditionalFormatting>
  <conditionalFormatting sqref="E29">
    <cfRule type="expression" dxfId="385" priority="401">
      <formula>AND(D29="Regelbedarf",E29&gt;0)</formula>
    </cfRule>
    <cfRule type="expression" dxfId="384" priority="402">
      <formula>D29="Regelbedarf anteilig"</formula>
    </cfRule>
  </conditionalFormatting>
  <conditionalFormatting sqref="E30">
    <cfRule type="expression" dxfId="383" priority="399">
      <formula>AND(D30="Regelbedarf",E30&gt;0)</formula>
    </cfRule>
    <cfRule type="expression" dxfId="382" priority="400">
      <formula>D30="Regelbedarf anteilig"</formula>
    </cfRule>
  </conditionalFormatting>
  <conditionalFormatting sqref="E32">
    <cfRule type="expression" dxfId="381" priority="395">
      <formula>AND(D32="Regelbedarf",E32&gt;0)</formula>
    </cfRule>
    <cfRule type="expression" dxfId="380" priority="396">
      <formula>D32="Regelbedarf anteilig"</formula>
    </cfRule>
  </conditionalFormatting>
  <conditionalFormatting sqref="E33">
    <cfRule type="expression" dxfId="379" priority="393">
      <formula>AND(D33="Regelbedarf",E33&gt;0)</formula>
    </cfRule>
    <cfRule type="expression" dxfId="378" priority="394">
      <formula>D33="Regelbedarf anteilig"</formula>
    </cfRule>
  </conditionalFormatting>
  <conditionalFormatting sqref="E35">
    <cfRule type="expression" dxfId="377" priority="377">
      <formula>AND(D35="Regelbedarf",E35&gt;0)</formula>
    </cfRule>
    <cfRule type="expression" dxfId="376" priority="378">
      <formula>D35="Regelbedarf anteilig"</formula>
    </cfRule>
  </conditionalFormatting>
  <conditionalFormatting sqref="E36">
    <cfRule type="expression" dxfId="375" priority="375">
      <formula>AND(D36="Regelbedarf",E36&gt;0)</formula>
    </cfRule>
    <cfRule type="expression" dxfId="374" priority="376">
      <formula>D36="Regelbedarf anteilig"</formula>
    </cfRule>
  </conditionalFormatting>
  <conditionalFormatting sqref="E38">
    <cfRule type="expression" dxfId="373" priority="373">
      <formula>AND(D38="Regelbedarf",E38&gt;0)</formula>
    </cfRule>
    <cfRule type="expression" dxfId="372" priority="374">
      <formula>D38="Regelbedarf anteilig"</formula>
    </cfRule>
  </conditionalFormatting>
  <conditionalFormatting sqref="E39">
    <cfRule type="expression" dxfId="371" priority="371">
      <formula>AND(D39="Regelbedarf",E39&gt;0)</formula>
    </cfRule>
    <cfRule type="expression" dxfId="370" priority="372">
      <formula>D39="Regelbedarf anteilig"</formula>
    </cfRule>
  </conditionalFormatting>
  <conditionalFormatting sqref="E40">
    <cfRule type="expression" dxfId="369" priority="369">
      <formula>AND(D40="Regelbedarf",E40&gt;0)</formula>
    </cfRule>
    <cfRule type="expression" dxfId="368" priority="370">
      <formula>D40="Regelbedarf anteilig"</formula>
    </cfRule>
  </conditionalFormatting>
  <conditionalFormatting sqref="E41">
    <cfRule type="expression" dxfId="367" priority="367">
      <formula>AND(D41="Regelbedarf",E41&gt;0)</formula>
    </cfRule>
    <cfRule type="expression" dxfId="366" priority="368">
      <formula>D41="Regelbedarf anteilig"</formula>
    </cfRule>
  </conditionalFormatting>
  <conditionalFormatting sqref="E42">
    <cfRule type="expression" dxfId="365" priority="365">
      <formula>AND(D42="Regelbedarf",E42&gt;0)</formula>
    </cfRule>
    <cfRule type="expression" dxfId="364" priority="366">
      <formula>D42="Regelbedarf anteilig"</formula>
    </cfRule>
  </conditionalFormatting>
  <conditionalFormatting sqref="E43">
    <cfRule type="expression" dxfId="363" priority="363">
      <formula>AND(D43="Regelbedarf",E43&gt;0)</formula>
    </cfRule>
    <cfRule type="expression" dxfId="362" priority="364">
      <formula>D43="Regelbedarf anteilig"</formula>
    </cfRule>
  </conditionalFormatting>
  <conditionalFormatting sqref="E44">
    <cfRule type="expression" dxfId="361" priority="361">
      <formula>AND(D44="Regelbedarf",E44&gt;0)</formula>
    </cfRule>
    <cfRule type="expression" dxfId="360" priority="362">
      <formula>D44="Regelbedarf anteilig"</formula>
    </cfRule>
  </conditionalFormatting>
  <conditionalFormatting sqref="E45">
    <cfRule type="expression" dxfId="359" priority="359">
      <formula>AND(D45="Regelbedarf",E45&gt;0)</formula>
    </cfRule>
    <cfRule type="expression" dxfId="358" priority="360">
      <formula>D45="Regelbedarf anteilig"</formula>
    </cfRule>
  </conditionalFormatting>
  <conditionalFormatting sqref="E46">
    <cfRule type="expression" dxfId="357" priority="357">
      <formula>AND(D46="Regelbedarf",E46&gt;0)</formula>
    </cfRule>
    <cfRule type="expression" dxfId="356" priority="358">
      <formula>D46="Regelbedarf anteilig"</formula>
    </cfRule>
  </conditionalFormatting>
  <conditionalFormatting sqref="E47">
    <cfRule type="expression" dxfId="355" priority="355">
      <formula>AND(D47="Regelbedarf",E47&gt;0)</formula>
    </cfRule>
    <cfRule type="expression" dxfId="354" priority="356">
      <formula>D47="Regelbedarf anteilig"</formula>
    </cfRule>
  </conditionalFormatting>
  <conditionalFormatting sqref="E48">
    <cfRule type="expression" dxfId="353" priority="353">
      <formula>AND(D48="Regelbedarf",E48&gt;0)</formula>
    </cfRule>
    <cfRule type="expression" dxfId="352" priority="354">
      <formula>D48="Regelbedarf anteilig"</formula>
    </cfRule>
  </conditionalFormatting>
  <conditionalFormatting sqref="E49">
    <cfRule type="expression" dxfId="351" priority="351">
      <formula>AND(D49="Regelbedarf",E49&gt;0)</formula>
    </cfRule>
    <cfRule type="expression" dxfId="350" priority="352">
      <formula>D49="Regelbedarf anteilig"</formula>
    </cfRule>
  </conditionalFormatting>
  <conditionalFormatting sqref="E50">
    <cfRule type="expression" dxfId="349" priority="349">
      <formula>AND(D50="Regelbedarf",E50&gt;0)</formula>
    </cfRule>
    <cfRule type="expression" dxfId="348" priority="350">
      <formula>D50="Regelbedarf anteilig"</formula>
    </cfRule>
  </conditionalFormatting>
  <conditionalFormatting sqref="E51">
    <cfRule type="expression" dxfId="347" priority="345">
      <formula>AND(D51="Regelbedarf",E51&gt;0)</formula>
    </cfRule>
    <cfRule type="expression" dxfId="346" priority="346">
      <formula>D51="Regelbedarf anteilig"</formula>
    </cfRule>
  </conditionalFormatting>
  <conditionalFormatting sqref="E52">
    <cfRule type="expression" dxfId="345" priority="343">
      <formula>AND(D52="Regelbedarf",E52&gt;0)</formula>
    </cfRule>
    <cfRule type="expression" dxfId="344" priority="344">
      <formula>D52="Regelbedarf anteilig"</formula>
    </cfRule>
  </conditionalFormatting>
  <conditionalFormatting sqref="E53">
    <cfRule type="expression" dxfId="343" priority="341">
      <formula>AND(D53="Regelbedarf",E53&gt;0)</formula>
    </cfRule>
    <cfRule type="expression" dxfId="342" priority="342">
      <formula>D53="Regelbedarf anteilig"</formula>
    </cfRule>
  </conditionalFormatting>
  <conditionalFormatting sqref="E55">
    <cfRule type="expression" dxfId="341" priority="339">
      <formula>AND(D55="Regelbedarf",E55&gt;0)</formula>
    </cfRule>
    <cfRule type="expression" dxfId="340" priority="340">
      <formula>D55="Regelbedarf anteilig"</formula>
    </cfRule>
  </conditionalFormatting>
  <conditionalFormatting sqref="E56">
    <cfRule type="expression" dxfId="339" priority="337">
      <formula>AND(D56="Regelbedarf",E56&gt;0)</formula>
    </cfRule>
    <cfRule type="expression" dxfId="338" priority="338">
      <formula>D56="Regelbedarf anteilig"</formula>
    </cfRule>
  </conditionalFormatting>
  <conditionalFormatting sqref="E57">
    <cfRule type="expression" dxfId="337" priority="335">
      <formula>AND(D57="Regelbedarf",E57&gt;0)</formula>
    </cfRule>
    <cfRule type="expression" dxfId="336" priority="336">
      <formula>D57="Regelbedarf anteilig"</formula>
    </cfRule>
  </conditionalFormatting>
  <conditionalFormatting sqref="E59">
    <cfRule type="expression" dxfId="335" priority="333">
      <formula>AND(D59="Regelbedarf",E59&gt;0)</formula>
    </cfRule>
    <cfRule type="expression" dxfId="334" priority="334">
      <formula>D59="Regelbedarf anteilig"</formula>
    </cfRule>
  </conditionalFormatting>
  <conditionalFormatting sqref="E60">
    <cfRule type="expression" dxfId="333" priority="331">
      <formula>AND(D60="Regelbedarf",E60&gt;0)</formula>
    </cfRule>
    <cfRule type="expression" dxfId="332" priority="332">
      <formula>D60="Regelbedarf anteilig"</formula>
    </cfRule>
  </conditionalFormatting>
  <conditionalFormatting sqref="E61">
    <cfRule type="expression" dxfId="331" priority="329">
      <formula>AND(D61="Regelbedarf",E61&gt;0)</formula>
    </cfRule>
    <cfRule type="expression" dxfId="330" priority="330">
      <formula>D61="Regelbedarf anteilig"</formula>
    </cfRule>
  </conditionalFormatting>
  <conditionalFormatting sqref="E62">
    <cfRule type="expression" dxfId="329" priority="327">
      <formula>AND(D62="Regelbedarf",E62&gt;0)</formula>
    </cfRule>
    <cfRule type="expression" dxfId="328" priority="328">
      <formula>D62="Regelbedarf anteilig"</formula>
    </cfRule>
  </conditionalFormatting>
  <conditionalFormatting sqref="E63">
    <cfRule type="expression" dxfId="327" priority="325">
      <formula>AND(D63="Regelbedarf",E63&gt;0)</formula>
    </cfRule>
    <cfRule type="expression" dxfId="326" priority="326">
      <formula>D63="Regelbedarf anteilig"</formula>
    </cfRule>
  </conditionalFormatting>
  <conditionalFormatting sqref="E64">
    <cfRule type="expression" dxfId="325" priority="323">
      <formula>AND(D64="Regelbedarf",E64&gt;0)</formula>
    </cfRule>
    <cfRule type="expression" dxfId="324" priority="324">
      <formula>D64="Regelbedarf anteilig"</formula>
    </cfRule>
  </conditionalFormatting>
  <conditionalFormatting sqref="E65">
    <cfRule type="expression" dxfId="323" priority="321">
      <formula>AND(D65="Regelbedarf",E65&gt;0)</formula>
    </cfRule>
    <cfRule type="expression" dxfId="322" priority="322">
      <formula>D65="Regelbedarf anteilig"</formula>
    </cfRule>
  </conditionalFormatting>
  <conditionalFormatting sqref="E67">
    <cfRule type="expression" dxfId="321" priority="319">
      <formula>AND(D67="Regelbedarf",E67&gt;0)</formula>
    </cfRule>
    <cfRule type="expression" dxfId="320" priority="320">
      <formula>D67="Regelbedarf anteilig"</formula>
    </cfRule>
  </conditionalFormatting>
  <conditionalFormatting sqref="E68">
    <cfRule type="expression" dxfId="319" priority="317">
      <formula>AND(D68="Regelbedarf",E68&gt;0)</formula>
    </cfRule>
    <cfRule type="expression" dxfId="318" priority="318">
      <formula>D68="Regelbedarf anteilig"</formula>
    </cfRule>
  </conditionalFormatting>
  <conditionalFormatting sqref="E203">
    <cfRule type="expression" dxfId="317" priority="65">
      <formula>AND(D203="Regelbedarf",E203&gt;0)</formula>
    </cfRule>
    <cfRule type="expression" dxfId="316" priority="66">
      <formula>D203="Regelbedarf anteilig"</formula>
    </cfRule>
  </conditionalFormatting>
  <conditionalFormatting sqref="E69">
    <cfRule type="expression" dxfId="315" priority="313">
      <formula>AND(D69="Regelbedarf",E69&gt;0)</formula>
    </cfRule>
    <cfRule type="expression" dxfId="314" priority="314">
      <formula>D69="Regelbedarf anteilig"</formula>
    </cfRule>
  </conditionalFormatting>
  <conditionalFormatting sqref="E70">
    <cfRule type="expression" dxfId="313" priority="311">
      <formula>AND(D70="Regelbedarf",E70&gt;0)</formula>
    </cfRule>
    <cfRule type="expression" dxfId="312" priority="312">
      <formula>D70="Regelbedarf anteilig"</formula>
    </cfRule>
  </conditionalFormatting>
  <conditionalFormatting sqref="E71">
    <cfRule type="expression" dxfId="311" priority="309">
      <formula>AND(D71="Regelbedarf",E71&gt;0)</formula>
    </cfRule>
    <cfRule type="expression" dxfId="310" priority="310">
      <formula>D71="Regelbedarf anteilig"</formula>
    </cfRule>
  </conditionalFormatting>
  <conditionalFormatting sqref="E72">
    <cfRule type="expression" dxfId="309" priority="307">
      <formula>AND(D72="Regelbedarf",E72&gt;0)</formula>
    </cfRule>
    <cfRule type="expression" dxfId="308" priority="308">
      <formula>D72="Regelbedarf anteilig"</formula>
    </cfRule>
  </conditionalFormatting>
  <conditionalFormatting sqref="E73">
    <cfRule type="expression" dxfId="307" priority="305">
      <formula>AND(D73="Regelbedarf",E73&gt;0)</formula>
    </cfRule>
    <cfRule type="expression" dxfId="306" priority="306">
      <formula>D73="Regelbedarf anteilig"</formula>
    </cfRule>
  </conditionalFormatting>
  <conditionalFormatting sqref="E74">
    <cfRule type="expression" dxfId="305" priority="303">
      <formula>AND(D74="Regelbedarf",E74&gt;0)</formula>
    </cfRule>
    <cfRule type="expression" dxfId="304" priority="304">
      <formula>D74="Regelbedarf anteilig"</formula>
    </cfRule>
  </conditionalFormatting>
  <conditionalFormatting sqref="E75">
    <cfRule type="expression" dxfId="303" priority="301">
      <formula>AND(D75="Regelbedarf",E75&gt;0)</formula>
    </cfRule>
    <cfRule type="expression" dxfId="302" priority="302">
      <formula>D75="Regelbedarf anteilig"</formula>
    </cfRule>
  </conditionalFormatting>
  <conditionalFormatting sqref="E76">
    <cfRule type="expression" dxfId="301" priority="299">
      <formula>AND(D76="Regelbedarf",E76&gt;0)</formula>
    </cfRule>
    <cfRule type="expression" dxfId="300" priority="300">
      <formula>D76="Regelbedarf anteilig"</formula>
    </cfRule>
  </conditionalFormatting>
  <conditionalFormatting sqref="E77">
    <cfRule type="expression" dxfId="299" priority="297">
      <formula>AND(D77="Regelbedarf",E77&gt;0)</formula>
    </cfRule>
    <cfRule type="expression" dxfId="298" priority="298">
      <formula>D77="Regelbedarf anteilig"</formula>
    </cfRule>
  </conditionalFormatting>
  <conditionalFormatting sqref="E78">
    <cfRule type="expression" dxfId="297" priority="295">
      <formula>AND(D78="Regelbedarf",E78&gt;0)</formula>
    </cfRule>
    <cfRule type="expression" dxfId="296" priority="296">
      <formula>D78="Regelbedarf anteilig"</formula>
    </cfRule>
  </conditionalFormatting>
  <conditionalFormatting sqref="E79">
    <cfRule type="expression" dxfId="295" priority="293">
      <formula>AND(D79="Regelbedarf",E79&gt;0)</formula>
    </cfRule>
    <cfRule type="expression" dxfId="294" priority="294">
      <formula>D79="Regelbedarf anteilig"</formula>
    </cfRule>
  </conditionalFormatting>
  <conditionalFormatting sqref="E80">
    <cfRule type="expression" dxfId="293" priority="291">
      <formula>AND(D80="Regelbedarf",E80&gt;0)</formula>
    </cfRule>
    <cfRule type="expression" dxfId="292" priority="292">
      <formula>D80="Regelbedarf anteilig"</formula>
    </cfRule>
  </conditionalFormatting>
  <conditionalFormatting sqref="E81">
    <cfRule type="expression" dxfId="291" priority="289">
      <formula>AND(D81="Regelbedarf",E81&gt;0)</formula>
    </cfRule>
    <cfRule type="expression" dxfId="290" priority="290">
      <formula>D81="Regelbedarf anteilig"</formula>
    </cfRule>
  </conditionalFormatting>
  <conditionalFormatting sqref="E83">
    <cfRule type="expression" dxfId="289" priority="287">
      <formula>AND(D83="Regelbedarf",E83&gt;0)</formula>
    </cfRule>
    <cfRule type="expression" dxfId="288" priority="288">
      <formula>D83="Regelbedarf anteilig"</formula>
    </cfRule>
  </conditionalFormatting>
  <conditionalFormatting sqref="E84">
    <cfRule type="expression" dxfId="287" priority="285">
      <formula>AND(D84="Regelbedarf",E84&gt;0)</formula>
    </cfRule>
    <cfRule type="expression" dxfId="286" priority="286">
      <formula>D84="Regelbedarf anteilig"</formula>
    </cfRule>
  </conditionalFormatting>
  <conditionalFormatting sqref="E85">
    <cfRule type="expression" dxfId="285" priority="283">
      <formula>AND(D85="Regelbedarf",E85&gt;0)</formula>
    </cfRule>
    <cfRule type="expression" dxfId="284" priority="284">
      <formula>D85="Regelbedarf anteilig"</formula>
    </cfRule>
  </conditionalFormatting>
  <conditionalFormatting sqref="E86">
    <cfRule type="expression" dxfId="283" priority="281">
      <formula>AND(D86="Regelbedarf",E86&gt;0)</formula>
    </cfRule>
    <cfRule type="expression" dxfId="282" priority="282">
      <formula>D86="Regelbedarf anteilig"</formula>
    </cfRule>
  </conditionalFormatting>
  <conditionalFormatting sqref="E87">
    <cfRule type="expression" dxfId="281" priority="279">
      <formula>AND(D87="Regelbedarf",E87&gt;0)</formula>
    </cfRule>
    <cfRule type="expression" dxfId="280" priority="280">
      <formula>D87="Regelbedarf anteilig"</formula>
    </cfRule>
  </conditionalFormatting>
  <conditionalFormatting sqref="E88">
    <cfRule type="expression" dxfId="279" priority="277">
      <formula>AND(D88="Regelbedarf",E88&gt;0)</formula>
    </cfRule>
    <cfRule type="expression" dxfId="278" priority="278">
      <formula>D88="Regelbedarf anteilig"</formula>
    </cfRule>
  </conditionalFormatting>
  <conditionalFormatting sqref="E89">
    <cfRule type="expression" dxfId="277" priority="275">
      <formula>AND(D89="Regelbedarf",E89&gt;0)</formula>
    </cfRule>
    <cfRule type="expression" dxfId="276" priority="276">
      <formula>D89="Regelbedarf anteilig"</formula>
    </cfRule>
  </conditionalFormatting>
  <conditionalFormatting sqref="E90">
    <cfRule type="expression" dxfId="275" priority="273">
      <formula>AND(D90="Regelbedarf",E90&gt;0)</formula>
    </cfRule>
    <cfRule type="expression" dxfId="274" priority="274">
      <formula>D90="Regelbedarf anteilig"</formula>
    </cfRule>
  </conditionalFormatting>
  <conditionalFormatting sqref="E91">
    <cfRule type="expression" dxfId="273" priority="271">
      <formula>AND(D91="Regelbedarf",E91&gt;0)</formula>
    </cfRule>
    <cfRule type="expression" dxfId="272" priority="272">
      <formula>D91="Regelbedarf anteilig"</formula>
    </cfRule>
  </conditionalFormatting>
  <conditionalFormatting sqref="E92">
    <cfRule type="expression" dxfId="271" priority="269">
      <formula>AND(D92="Regelbedarf",E92&gt;0)</formula>
    </cfRule>
    <cfRule type="expression" dxfId="270" priority="270">
      <formula>D92="Regelbedarf anteilig"</formula>
    </cfRule>
  </conditionalFormatting>
  <conditionalFormatting sqref="E93">
    <cfRule type="expression" dxfId="269" priority="267">
      <formula>AND(D93="Regelbedarf",E93&gt;0)</formula>
    </cfRule>
    <cfRule type="expression" dxfId="268" priority="268">
      <formula>D93="Regelbedarf anteilig"</formula>
    </cfRule>
  </conditionalFormatting>
  <conditionalFormatting sqref="E94">
    <cfRule type="expression" dxfId="267" priority="265">
      <formula>AND(D94="Regelbedarf",E94&gt;0)</formula>
    </cfRule>
    <cfRule type="expression" dxfId="266" priority="266">
      <formula>D94="Regelbedarf anteilig"</formula>
    </cfRule>
  </conditionalFormatting>
  <conditionalFormatting sqref="E95">
    <cfRule type="expression" dxfId="265" priority="263">
      <formula>AND(D95="Regelbedarf",E95&gt;0)</formula>
    </cfRule>
    <cfRule type="expression" dxfId="264" priority="264">
      <formula>D95="Regelbedarf anteilig"</formula>
    </cfRule>
  </conditionalFormatting>
  <conditionalFormatting sqref="E96">
    <cfRule type="expression" dxfId="263" priority="261">
      <formula>AND(D96="Regelbedarf",E96&gt;0)</formula>
    </cfRule>
    <cfRule type="expression" dxfId="262" priority="262">
      <formula>D96="Regelbedarf anteilig"</formula>
    </cfRule>
  </conditionalFormatting>
  <conditionalFormatting sqref="E97">
    <cfRule type="expression" dxfId="261" priority="259">
      <formula>AND(D97="Regelbedarf",E97&gt;0)</formula>
    </cfRule>
    <cfRule type="expression" dxfId="260" priority="260">
      <formula>D97="Regelbedarf anteilig"</formula>
    </cfRule>
  </conditionalFormatting>
  <conditionalFormatting sqref="E98">
    <cfRule type="expression" dxfId="259" priority="257">
      <formula>AND(D98="Regelbedarf",E98&gt;0)</formula>
    </cfRule>
    <cfRule type="expression" dxfId="258" priority="258">
      <formula>D98="Regelbedarf anteilig"</formula>
    </cfRule>
  </conditionalFormatting>
  <conditionalFormatting sqref="E99">
    <cfRule type="expression" dxfId="257" priority="255">
      <formula>AND(D99="Regelbedarf",E99&gt;0)</formula>
    </cfRule>
    <cfRule type="expression" dxfId="256" priority="256">
      <formula>D99="Regelbedarf anteilig"</formula>
    </cfRule>
  </conditionalFormatting>
  <conditionalFormatting sqref="E101">
    <cfRule type="expression" dxfId="255" priority="253">
      <formula>AND(D101="Regelbedarf",E101&gt;0)</formula>
    </cfRule>
    <cfRule type="expression" dxfId="254" priority="254">
      <formula>D101="Regelbedarf anteilig"</formula>
    </cfRule>
  </conditionalFormatting>
  <conditionalFormatting sqref="E102">
    <cfRule type="expression" dxfId="253" priority="251">
      <formula>AND(D102="Regelbedarf",E102&gt;0)</formula>
    </cfRule>
    <cfRule type="expression" dxfId="252" priority="252">
      <formula>D102="Regelbedarf anteilig"</formula>
    </cfRule>
  </conditionalFormatting>
  <conditionalFormatting sqref="E103">
    <cfRule type="expression" dxfId="251" priority="249">
      <formula>AND(D103="Regelbedarf",E103&gt;0)</formula>
    </cfRule>
    <cfRule type="expression" dxfId="250" priority="250">
      <formula>D103="Regelbedarf anteilig"</formula>
    </cfRule>
  </conditionalFormatting>
  <conditionalFormatting sqref="E104">
    <cfRule type="expression" dxfId="249" priority="247">
      <formula>AND(D104="Regelbedarf",E104&gt;0)</formula>
    </cfRule>
    <cfRule type="expression" dxfId="248" priority="248">
      <formula>D104="Regelbedarf anteilig"</formula>
    </cfRule>
  </conditionalFormatting>
  <conditionalFormatting sqref="E105">
    <cfRule type="expression" dxfId="247" priority="245">
      <formula>AND(D105="Regelbedarf",E105&gt;0)</formula>
    </cfRule>
    <cfRule type="expression" dxfId="246" priority="246">
      <formula>D105="Regelbedarf anteilig"</formula>
    </cfRule>
  </conditionalFormatting>
  <conditionalFormatting sqref="E106">
    <cfRule type="expression" dxfId="245" priority="243">
      <formula>AND(D106="Regelbedarf",E106&gt;0)</formula>
    </cfRule>
    <cfRule type="expression" dxfId="244" priority="244">
      <formula>D106="Regelbedarf anteilig"</formula>
    </cfRule>
  </conditionalFormatting>
  <conditionalFormatting sqref="E107">
    <cfRule type="expression" dxfId="243" priority="241">
      <formula>AND(D107="Regelbedarf",E107&gt;0)</formula>
    </cfRule>
    <cfRule type="expression" dxfId="242" priority="242">
      <formula>D107="Regelbedarf anteilig"</formula>
    </cfRule>
  </conditionalFormatting>
  <conditionalFormatting sqref="E109">
    <cfRule type="expression" dxfId="241" priority="239">
      <formula>AND(D109="Regelbedarf",E109&gt;0)</formula>
    </cfRule>
    <cfRule type="expression" dxfId="240" priority="240">
      <formula>D109="Regelbedarf anteilig"</formula>
    </cfRule>
  </conditionalFormatting>
  <conditionalFormatting sqref="E110">
    <cfRule type="expression" dxfId="239" priority="237">
      <formula>AND(D110="Regelbedarf",E110&gt;0)</formula>
    </cfRule>
    <cfRule type="expression" dxfId="238" priority="238">
      <formula>D110="Regelbedarf anteilig"</formula>
    </cfRule>
  </conditionalFormatting>
  <conditionalFormatting sqref="E111">
    <cfRule type="expression" dxfId="237" priority="235">
      <formula>AND(D111="Regelbedarf",E111&gt;0)</formula>
    </cfRule>
    <cfRule type="expression" dxfId="236" priority="236">
      <formula>D111="Regelbedarf anteilig"</formula>
    </cfRule>
  </conditionalFormatting>
  <conditionalFormatting sqref="E112">
    <cfRule type="expression" dxfId="235" priority="233">
      <formula>AND(D112="Regelbedarf",E112&gt;0)</formula>
    </cfRule>
    <cfRule type="expression" dxfId="234" priority="234">
      <formula>D112="Regelbedarf anteilig"</formula>
    </cfRule>
  </conditionalFormatting>
  <conditionalFormatting sqref="E113">
    <cfRule type="expression" dxfId="233" priority="231">
      <formula>AND(D113="Regelbedarf",E113&gt;0)</formula>
    </cfRule>
    <cfRule type="expression" dxfId="232" priority="232">
      <formula>D113="Regelbedarf anteilig"</formula>
    </cfRule>
  </conditionalFormatting>
  <conditionalFormatting sqref="E114">
    <cfRule type="expression" dxfId="231" priority="229">
      <formula>AND(D114="Regelbedarf",E114&gt;0)</formula>
    </cfRule>
    <cfRule type="expression" dxfId="230" priority="230">
      <formula>D114="Regelbedarf anteilig"</formula>
    </cfRule>
  </conditionalFormatting>
  <conditionalFormatting sqref="E115">
    <cfRule type="expression" dxfId="229" priority="227">
      <formula>AND(D115="Regelbedarf",E115&gt;0)</formula>
    </cfRule>
    <cfRule type="expression" dxfId="228" priority="228">
      <formula>D115="Regelbedarf anteilig"</formula>
    </cfRule>
  </conditionalFormatting>
  <conditionalFormatting sqref="E116">
    <cfRule type="expression" dxfId="227" priority="225">
      <formula>AND(D116="Regelbedarf",E116&gt;0)</formula>
    </cfRule>
    <cfRule type="expression" dxfId="226" priority="226">
      <formula>D116="Regelbedarf anteilig"</formula>
    </cfRule>
  </conditionalFormatting>
  <conditionalFormatting sqref="E117">
    <cfRule type="expression" dxfId="225" priority="223">
      <formula>AND(D117="Regelbedarf",E117&gt;0)</formula>
    </cfRule>
    <cfRule type="expression" dxfId="224" priority="224">
      <formula>D117="Regelbedarf anteilig"</formula>
    </cfRule>
  </conditionalFormatting>
  <conditionalFormatting sqref="E118">
    <cfRule type="expression" dxfId="223" priority="221">
      <formula>AND(D118="Regelbedarf",E118&gt;0)</formula>
    </cfRule>
    <cfRule type="expression" dxfId="222" priority="222">
      <formula>D118="Regelbedarf anteilig"</formula>
    </cfRule>
  </conditionalFormatting>
  <conditionalFormatting sqref="E119">
    <cfRule type="expression" dxfId="221" priority="219">
      <formula>AND(D119="Regelbedarf",E119&gt;0)</formula>
    </cfRule>
    <cfRule type="expression" dxfId="220" priority="220">
      <formula>D119="Regelbedarf anteilig"</formula>
    </cfRule>
  </conditionalFormatting>
  <conditionalFormatting sqref="E120">
    <cfRule type="expression" dxfId="219" priority="217">
      <formula>AND(D120="Regelbedarf",E120&gt;0)</formula>
    </cfRule>
    <cfRule type="expression" dxfId="218" priority="218">
      <formula>D120="Regelbedarf anteilig"</formula>
    </cfRule>
  </conditionalFormatting>
  <conditionalFormatting sqref="E121">
    <cfRule type="expression" dxfId="217" priority="215">
      <formula>AND(D121="Regelbedarf",E121&gt;0)</formula>
    </cfRule>
    <cfRule type="expression" dxfId="216" priority="216">
      <formula>D121="Regelbedarf anteilig"</formula>
    </cfRule>
  </conditionalFormatting>
  <conditionalFormatting sqref="E122">
    <cfRule type="expression" dxfId="215" priority="213">
      <formula>AND(D122="Regelbedarf",E122&gt;0)</formula>
    </cfRule>
    <cfRule type="expression" dxfId="214" priority="214">
      <formula>D122="Regelbedarf anteilig"</formula>
    </cfRule>
  </conditionalFormatting>
  <conditionalFormatting sqref="E123">
    <cfRule type="expression" dxfId="213" priority="211">
      <formula>AND(D123="Regelbedarf",E123&gt;0)</formula>
    </cfRule>
    <cfRule type="expression" dxfId="212" priority="212">
      <formula>D123="Regelbedarf anteilig"</formula>
    </cfRule>
  </conditionalFormatting>
  <conditionalFormatting sqref="E125">
    <cfRule type="expression" dxfId="211" priority="209">
      <formula>AND(D125="Regelbedarf",E125&gt;0)</formula>
    </cfRule>
    <cfRule type="expression" dxfId="210" priority="210">
      <formula>D125="Regelbedarf anteilig"</formula>
    </cfRule>
  </conditionalFormatting>
  <conditionalFormatting sqref="E126">
    <cfRule type="expression" dxfId="209" priority="207">
      <formula>AND(D126="Regelbedarf",E126&gt;0)</formula>
    </cfRule>
    <cfRule type="expression" dxfId="208" priority="208">
      <formula>D126="Regelbedarf anteilig"</formula>
    </cfRule>
  </conditionalFormatting>
  <conditionalFormatting sqref="E127">
    <cfRule type="expression" dxfId="207" priority="205">
      <formula>AND(D127="Regelbedarf",E127&gt;0)</formula>
    </cfRule>
    <cfRule type="expression" dxfId="206" priority="206">
      <formula>D127="Regelbedarf anteilig"</formula>
    </cfRule>
  </conditionalFormatting>
  <conditionalFormatting sqref="E128">
    <cfRule type="expression" dxfId="205" priority="203">
      <formula>AND(D128="Regelbedarf",E128&gt;0)</formula>
    </cfRule>
    <cfRule type="expression" dxfId="204" priority="204">
      <formula>D128="Regelbedarf anteilig"</formula>
    </cfRule>
  </conditionalFormatting>
  <conditionalFormatting sqref="E129">
    <cfRule type="expression" dxfId="203" priority="201">
      <formula>AND(D129="Regelbedarf",E129&gt;0)</formula>
    </cfRule>
    <cfRule type="expression" dxfId="202" priority="202">
      <formula>D129="Regelbedarf anteilig"</formula>
    </cfRule>
  </conditionalFormatting>
  <conditionalFormatting sqref="E130">
    <cfRule type="expression" dxfId="201" priority="199">
      <formula>AND(D130="Regelbedarf",E130&gt;0)</formula>
    </cfRule>
    <cfRule type="expression" dxfId="200" priority="200">
      <formula>D130="Regelbedarf anteilig"</formula>
    </cfRule>
  </conditionalFormatting>
  <conditionalFormatting sqref="E133">
    <cfRule type="expression" dxfId="199" priority="197">
      <formula>AND(D133="Regelbedarf",E133&gt;0)</formula>
    </cfRule>
    <cfRule type="expression" dxfId="198" priority="198">
      <formula>D133="Regelbedarf anteilig"</formula>
    </cfRule>
  </conditionalFormatting>
  <conditionalFormatting sqref="E131">
    <cfRule type="expression" dxfId="197" priority="195">
      <formula>AND(D131="Regelbedarf",E131&gt;0)</formula>
    </cfRule>
    <cfRule type="expression" dxfId="196" priority="196">
      <formula>D131="Regelbedarf anteilig"</formula>
    </cfRule>
  </conditionalFormatting>
  <conditionalFormatting sqref="E132">
    <cfRule type="expression" dxfId="195" priority="193">
      <formula>AND(D132="Regelbedarf",E132&gt;0)</formula>
    </cfRule>
    <cfRule type="expression" dxfId="194" priority="194">
      <formula>D132="Regelbedarf anteilig"</formula>
    </cfRule>
  </conditionalFormatting>
  <conditionalFormatting sqref="E134">
    <cfRule type="expression" dxfId="193" priority="191">
      <formula>AND(D134="Regelbedarf",E134&gt;0)</formula>
    </cfRule>
    <cfRule type="expression" dxfId="192" priority="192">
      <formula>D134="Regelbedarf anteilig"</formula>
    </cfRule>
  </conditionalFormatting>
  <conditionalFormatting sqref="E135">
    <cfRule type="expression" dxfId="191" priority="189">
      <formula>AND(D135="Regelbedarf",E135&gt;0)</formula>
    </cfRule>
    <cfRule type="expression" dxfId="190" priority="190">
      <formula>D135="Regelbedarf anteilig"</formula>
    </cfRule>
  </conditionalFormatting>
  <conditionalFormatting sqref="E136">
    <cfRule type="expression" dxfId="189" priority="187">
      <formula>AND(D136="Regelbedarf",E136&gt;0)</formula>
    </cfRule>
    <cfRule type="expression" dxfId="188" priority="188">
      <formula>D136="Regelbedarf anteilig"</formula>
    </cfRule>
  </conditionalFormatting>
  <conditionalFormatting sqref="E138">
    <cfRule type="expression" dxfId="187" priority="185">
      <formula>AND(D138="Regelbedarf",E138&gt;0)</formula>
    </cfRule>
    <cfRule type="expression" dxfId="186" priority="186">
      <formula>D138="Regelbedarf anteilig"</formula>
    </cfRule>
  </conditionalFormatting>
  <conditionalFormatting sqref="E139">
    <cfRule type="expression" dxfId="185" priority="183">
      <formula>AND(D139="Regelbedarf",E139&gt;0)</formula>
    </cfRule>
    <cfRule type="expression" dxfId="184" priority="184">
      <formula>D139="Regelbedarf anteilig"</formula>
    </cfRule>
  </conditionalFormatting>
  <conditionalFormatting sqref="E140">
    <cfRule type="expression" dxfId="183" priority="181">
      <formula>AND(D140="Regelbedarf",E140&gt;0)</formula>
    </cfRule>
    <cfRule type="expression" dxfId="182" priority="182">
      <formula>D140="Regelbedarf anteilig"</formula>
    </cfRule>
  </conditionalFormatting>
  <conditionalFormatting sqref="E141">
    <cfRule type="expression" dxfId="181" priority="179">
      <formula>AND(D141="Regelbedarf",E141&gt;0)</formula>
    </cfRule>
    <cfRule type="expression" dxfId="180" priority="180">
      <formula>D141="Regelbedarf anteilig"</formula>
    </cfRule>
  </conditionalFormatting>
  <conditionalFormatting sqref="E142">
    <cfRule type="expression" dxfId="179" priority="177">
      <formula>AND(D142="Regelbedarf",E142&gt;0)</formula>
    </cfRule>
    <cfRule type="expression" dxfId="178" priority="178">
      <formula>D142="Regelbedarf anteilig"</formula>
    </cfRule>
  </conditionalFormatting>
  <conditionalFormatting sqref="E143">
    <cfRule type="expression" dxfId="177" priority="175">
      <formula>AND(D143="Regelbedarf",E143&gt;0)</formula>
    </cfRule>
    <cfRule type="expression" dxfId="176" priority="176">
      <formula>D143="Regelbedarf anteilig"</formula>
    </cfRule>
  </conditionalFormatting>
  <conditionalFormatting sqref="E144">
    <cfRule type="expression" dxfId="175" priority="173">
      <formula>AND(D144="Regelbedarf",E144&gt;0)</formula>
    </cfRule>
    <cfRule type="expression" dxfId="174" priority="174">
      <formula>D144="Regelbedarf anteilig"</formula>
    </cfRule>
  </conditionalFormatting>
  <conditionalFormatting sqref="E145">
    <cfRule type="expression" dxfId="173" priority="171">
      <formula>AND(D145="Regelbedarf",E145&gt;0)</formula>
    </cfRule>
    <cfRule type="expression" dxfId="172" priority="172">
      <formula>D145="Regelbedarf anteilig"</formula>
    </cfRule>
  </conditionalFormatting>
  <conditionalFormatting sqref="E147">
    <cfRule type="expression" dxfId="171" priority="169">
      <formula>AND(D147="Regelbedarf",E147&gt;0)</formula>
    </cfRule>
    <cfRule type="expression" dxfId="170" priority="170">
      <formula>D147="Regelbedarf anteilig"</formula>
    </cfRule>
  </conditionalFormatting>
  <conditionalFormatting sqref="E148">
    <cfRule type="expression" dxfId="169" priority="167">
      <formula>AND(D148="Regelbedarf",E148&gt;0)</formula>
    </cfRule>
    <cfRule type="expression" dxfId="168" priority="168">
      <formula>D148="Regelbedarf anteilig"</formula>
    </cfRule>
  </conditionalFormatting>
  <conditionalFormatting sqref="E149">
    <cfRule type="expression" dxfId="167" priority="165">
      <formula>AND(D149="Regelbedarf",E149&gt;0)</formula>
    </cfRule>
    <cfRule type="expression" dxfId="166" priority="166">
      <formula>D149="Regelbedarf anteilig"</formula>
    </cfRule>
  </conditionalFormatting>
  <conditionalFormatting sqref="E150">
    <cfRule type="expression" dxfId="165" priority="163">
      <formula>AND(D150="Regelbedarf",E150&gt;0)</formula>
    </cfRule>
    <cfRule type="expression" dxfId="164" priority="164">
      <formula>D150="Regelbedarf anteilig"</formula>
    </cfRule>
  </conditionalFormatting>
  <conditionalFormatting sqref="E151">
    <cfRule type="expression" dxfId="163" priority="161">
      <formula>AND(D151="Regelbedarf",E151&gt;0)</formula>
    </cfRule>
    <cfRule type="expression" dxfId="162" priority="162">
      <formula>D151="Regelbedarf anteilig"</formula>
    </cfRule>
  </conditionalFormatting>
  <conditionalFormatting sqref="E152">
    <cfRule type="expression" dxfId="161" priority="159">
      <formula>AND(D152="Regelbedarf",E152&gt;0)</formula>
    </cfRule>
    <cfRule type="expression" dxfId="160" priority="160">
      <formula>D152="Regelbedarf anteilig"</formula>
    </cfRule>
  </conditionalFormatting>
  <conditionalFormatting sqref="E154">
    <cfRule type="expression" dxfId="159" priority="157">
      <formula>AND(D154="Regelbedarf",E154&gt;0)</formula>
    </cfRule>
    <cfRule type="expression" dxfId="158" priority="158">
      <formula>D154="Regelbedarf anteilig"</formula>
    </cfRule>
  </conditionalFormatting>
  <conditionalFormatting sqref="E155">
    <cfRule type="expression" dxfId="157" priority="155">
      <formula>AND(D155="Regelbedarf",E155&gt;0)</formula>
    </cfRule>
    <cfRule type="expression" dxfId="156" priority="156">
      <formula>D155="Regelbedarf anteilig"</formula>
    </cfRule>
  </conditionalFormatting>
  <conditionalFormatting sqref="E156">
    <cfRule type="expression" dxfId="155" priority="153">
      <formula>AND(D156="Regelbedarf",E156&gt;0)</formula>
    </cfRule>
    <cfRule type="expression" dxfId="154" priority="154">
      <formula>D156="Regelbedarf anteilig"</formula>
    </cfRule>
  </conditionalFormatting>
  <conditionalFormatting sqref="E157">
    <cfRule type="expression" dxfId="153" priority="151">
      <formula>AND(D157="Regelbedarf",E157&gt;0)</formula>
    </cfRule>
    <cfRule type="expression" dxfId="152" priority="152">
      <formula>D157="Regelbedarf anteilig"</formula>
    </cfRule>
  </conditionalFormatting>
  <conditionalFormatting sqref="E158">
    <cfRule type="expression" dxfId="151" priority="149">
      <formula>AND(D158="Regelbedarf",E158&gt;0)</formula>
    </cfRule>
    <cfRule type="expression" dxfId="150" priority="150">
      <formula>D158="Regelbedarf anteilig"</formula>
    </cfRule>
  </conditionalFormatting>
  <conditionalFormatting sqref="E159">
    <cfRule type="expression" dxfId="149" priority="147">
      <formula>AND(D159="Regelbedarf",E159&gt;0)</formula>
    </cfRule>
    <cfRule type="expression" dxfId="148" priority="148">
      <formula>D159="Regelbedarf anteilig"</formula>
    </cfRule>
  </conditionalFormatting>
  <conditionalFormatting sqref="E160">
    <cfRule type="expression" dxfId="147" priority="145">
      <formula>AND(D160="Regelbedarf",E160&gt;0)</formula>
    </cfRule>
    <cfRule type="expression" dxfId="146" priority="146">
      <formula>D160="Regelbedarf anteilig"</formula>
    </cfRule>
  </conditionalFormatting>
  <conditionalFormatting sqref="E161">
    <cfRule type="expression" dxfId="145" priority="143">
      <formula>AND(D161="Regelbedarf",E161&gt;0)</formula>
    </cfRule>
    <cfRule type="expression" dxfId="144" priority="144">
      <formula>D161="Regelbedarf anteilig"</formula>
    </cfRule>
  </conditionalFormatting>
  <conditionalFormatting sqref="E162">
    <cfRule type="expression" dxfId="143" priority="141">
      <formula>AND(D162="Regelbedarf",E162&gt;0)</formula>
    </cfRule>
    <cfRule type="expression" dxfId="142" priority="142">
      <formula>D162="Regelbedarf anteilig"</formula>
    </cfRule>
  </conditionalFormatting>
  <conditionalFormatting sqref="E164">
    <cfRule type="expression" dxfId="141" priority="139">
      <formula>AND(D164="Regelbedarf",E164&gt;0)</formula>
    </cfRule>
    <cfRule type="expression" dxfId="140" priority="140">
      <formula>D164="Regelbedarf anteilig"</formula>
    </cfRule>
  </conditionalFormatting>
  <conditionalFormatting sqref="E165">
    <cfRule type="expression" dxfId="139" priority="137">
      <formula>AND(D165="Regelbedarf",E165&gt;0)</formula>
    </cfRule>
    <cfRule type="expression" dxfId="138" priority="138">
      <formula>D165="Regelbedarf anteilig"</formula>
    </cfRule>
  </conditionalFormatting>
  <conditionalFormatting sqref="E166">
    <cfRule type="expression" dxfId="137" priority="135">
      <formula>AND(D166="Regelbedarf",E166&gt;0)</formula>
    </cfRule>
    <cfRule type="expression" dxfId="136" priority="136">
      <formula>D166="Regelbedarf anteilig"</formula>
    </cfRule>
  </conditionalFormatting>
  <conditionalFormatting sqref="E167">
    <cfRule type="expression" dxfId="135" priority="133">
      <formula>AND(D167="Regelbedarf",E167&gt;0)</formula>
    </cfRule>
    <cfRule type="expression" dxfId="134" priority="134">
      <formula>D167="Regelbedarf anteilig"</formula>
    </cfRule>
  </conditionalFormatting>
  <conditionalFormatting sqref="E168">
    <cfRule type="expression" dxfId="133" priority="131">
      <formula>AND(D168="Regelbedarf",E168&gt;0)</formula>
    </cfRule>
    <cfRule type="expression" dxfId="132" priority="132">
      <formula>D168="Regelbedarf anteilig"</formula>
    </cfRule>
  </conditionalFormatting>
  <conditionalFormatting sqref="E169">
    <cfRule type="expression" dxfId="131" priority="129">
      <formula>AND(D169="Regelbedarf",E169&gt;0)</formula>
    </cfRule>
    <cfRule type="expression" dxfId="130" priority="130">
      <formula>D169="Regelbedarf anteilig"</formula>
    </cfRule>
  </conditionalFormatting>
  <conditionalFormatting sqref="E170">
    <cfRule type="expression" dxfId="129" priority="127">
      <formula>AND(D170="Regelbedarf",E170&gt;0)</formula>
    </cfRule>
    <cfRule type="expression" dxfId="128" priority="128">
      <formula>D170="Regelbedarf anteilig"</formula>
    </cfRule>
  </conditionalFormatting>
  <conditionalFormatting sqref="E171">
    <cfRule type="expression" dxfId="127" priority="125">
      <formula>AND(D171="Regelbedarf",E171&gt;0)</formula>
    </cfRule>
    <cfRule type="expression" dxfId="126" priority="126">
      <formula>D171="Regelbedarf anteilig"</formula>
    </cfRule>
  </conditionalFormatting>
  <conditionalFormatting sqref="E172">
    <cfRule type="expression" dxfId="125" priority="123">
      <formula>AND(D172="Regelbedarf",E172&gt;0)</formula>
    </cfRule>
    <cfRule type="expression" dxfId="124" priority="124">
      <formula>D172="Regelbedarf anteilig"</formula>
    </cfRule>
  </conditionalFormatting>
  <conditionalFormatting sqref="E173">
    <cfRule type="expression" dxfId="123" priority="121">
      <formula>AND(D173="Regelbedarf",E173&gt;0)</formula>
    </cfRule>
    <cfRule type="expression" dxfId="122" priority="122">
      <formula>D173="Regelbedarf anteilig"</formula>
    </cfRule>
  </conditionalFormatting>
  <conditionalFormatting sqref="E174">
    <cfRule type="expression" dxfId="121" priority="119">
      <formula>AND(D174="Regelbedarf",E174&gt;0)</formula>
    </cfRule>
    <cfRule type="expression" dxfId="120" priority="120">
      <formula>D174="Regelbedarf anteilig"</formula>
    </cfRule>
  </conditionalFormatting>
  <conditionalFormatting sqref="E175">
    <cfRule type="expression" dxfId="119" priority="117">
      <formula>AND(D175="Regelbedarf",E175&gt;0)</formula>
    </cfRule>
    <cfRule type="expression" dxfId="118" priority="118">
      <formula>D175="Regelbedarf anteilig"</formula>
    </cfRule>
  </conditionalFormatting>
  <conditionalFormatting sqref="E176">
    <cfRule type="expression" dxfId="117" priority="115">
      <formula>AND(D176="Regelbedarf",E176&gt;0)</formula>
    </cfRule>
    <cfRule type="expression" dxfId="116" priority="116">
      <formula>D176="Regelbedarf anteilig"</formula>
    </cfRule>
  </conditionalFormatting>
  <conditionalFormatting sqref="E177">
    <cfRule type="expression" dxfId="115" priority="113">
      <formula>AND(D177="Regelbedarf",E177&gt;0)</formula>
    </cfRule>
    <cfRule type="expression" dxfId="114" priority="114">
      <formula>D177="Regelbedarf anteilig"</formula>
    </cfRule>
  </conditionalFormatting>
  <conditionalFormatting sqref="E178">
    <cfRule type="expression" dxfId="113" priority="111">
      <formula>AND(D178="Regelbedarf",E178&gt;0)</formula>
    </cfRule>
    <cfRule type="expression" dxfId="112" priority="112">
      <formula>D178="Regelbedarf anteilig"</formula>
    </cfRule>
  </conditionalFormatting>
  <conditionalFormatting sqref="E179">
    <cfRule type="expression" dxfId="111" priority="109">
      <formula>AND(D179="Regelbedarf",E179&gt;0)</formula>
    </cfRule>
    <cfRule type="expression" dxfId="110" priority="110">
      <formula>D179="Regelbedarf anteilig"</formula>
    </cfRule>
  </conditionalFormatting>
  <conditionalFormatting sqref="E180">
    <cfRule type="expression" dxfId="109" priority="107">
      <formula>AND(D180="Regelbedarf",E180&gt;0)</formula>
    </cfRule>
    <cfRule type="expression" dxfId="108" priority="108">
      <formula>D180="Regelbedarf anteilig"</formula>
    </cfRule>
  </conditionalFormatting>
  <conditionalFormatting sqref="E181">
    <cfRule type="expression" dxfId="107" priority="105">
      <formula>AND(D181="Regelbedarf",E181&gt;0)</formula>
    </cfRule>
    <cfRule type="expression" dxfId="106" priority="106">
      <formula>D181="Regelbedarf anteilig"</formula>
    </cfRule>
  </conditionalFormatting>
  <conditionalFormatting sqref="E182">
    <cfRule type="expression" dxfId="105" priority="103">
      <formula>AND(D182="Regelbedarf",E182&gt;0)</formula>
    </cfRule>
    <cfRule type="expression" dxfId="104" priority="104">
      <formula>D182="Regelbedarf anteilig"</formula>
    </cfRule>
  </conditionalFormatting>
  <conditionalFormatting sqref="E183">
    <cfRule type="expression" dxfId="103" priority="101">
      <formula>AND(D183="Regelbedarf",E183&gt;0)</formula>
    </cfRule>
    <cfRule type="expression" dxfId="102" priority="102">
      <formula>D183="Regelbedarf anteilig"</formula>
    </cfRule>
  </conditionalFormatting>
  <conditionalFormatting sqref="E184">
    <cfRule type="expression" dxfId="101" priority="99">
      <formula>AND(D184="Regelbedarf",E184&gt;0)</formula>
    </cfRule>
    <cfRule type="expression" dxfId="100" priority="100">
      <formula>D184="Regelbedarf anteilig"</formula>
    </cfRule>
  </conditionalFormatting>
  <conditionalFormatting sqref="E185">
    <cfRule type="expression" dxfId="99" priority="97">
      <formula>AND(D185="Regelbedarf",E185&gt;0)</formula>
    </cfRule>
    <cfRule type="expression" dxfId="98" priority="98">
      <formula>D185="Regelbedarf anteilig"</formula>
    </cfRule>
  </conditionalFormatting>
  <conditionalFormatting sqref="E186">
    <cfRule type="expression" dxfId="97" priority="95">
      <formula>AND(D186="Regelbedarf",E186&gt;0)</formula>
    </cfRule>
    <cfRule type="expression" dxfId="96" priority="96">
      <formula>D186="Regelbedarf anteilig"</formula>
    </cfRule>
  </conditionalFormatting>
  <conditionalFormatting sqref="E187">
    <cfRule type="expression" dxfId="95" priority="93">
      <formula>AND(D187="Regelbedarf",E187&gt;0)</formula>
    </cfRule>
    <cfRule type="expression" dxfId="94" priority="94">
      <formula>D187="Regelbedarf anteilig"</formula>
    </cfRule>
  </conditionalFormatting>
  <conditionalFormatting sqref="E188">
    <cfRule type="expression" dxfId="93" priority="91">
      <formula>AND(D188="Regelbedarf",E188&gt;0)</formula>
    </cfRule>
    <cfRule type="expression" dxfId="92" priority="92">
      <formula>D188="Regelbedarf anteilig"</formula>
    </cfRule>
  </conditionalFormatting>
  <conditionalFormatting sqref="E189">
    <cfRule type="expression" dxfId="91" priority="89">
      <formula>AND(D189="Regelbedarf",E189&gt;0)</formula>
    </cfRule>
    <cfRule type="expression" dxfId="90" priority="90">
      <formula>D189="Regelbedarf anteilig"</formula>
    </cfRule>
  </conditionalFormatting>
  <conditionalFormatting sqref="E190">
    <cfRule type="expression" dxfId="89" priority="87">
      <formula>AND(D190="Regelbedarf",E190&gt;0)</formula>
    </cfRule>
    <cfRule type="expression" dxfId="88" priority="88">
      <formula>D190="Regelbedarf anteilig"</formula>
    </cfRule>
  </conditionalFormatting>
  <conditionalFormatting sqref="E191">
    <cfRule type="expression" dxfId="87" priority="85">
      <formula>AND(D191="Regelbedarf",E191&gt;0)</formula>
    </cfRule>
    <cfRule type="expression" dxfId="86" priority="86">
      <formula>D191="Regelbedarf anteilig"</formula>
    </cfRule>
  </conditionalFormatting>
  <conditionalFormatting sqref="E192">
    <cfRule type="expression" dxfId="85" priority="83">
      <formula>AND(D192="Regelbedarf",E192&gt;0)</formula>
    </cfRule>
    <cfRule type="expression" dxfId="84" priority="84">
      <formula>D192="Regelbedarf anteilig"</formula>
    </cfRule>
  </conditionalFormatting>
  <conditionalFormatting sqref="E194">
    <cfRule type="expression" dxfId="83" priority="81">
      <formula>AND(D194="Regelbedarf",E194&gt;0)</formula>
    </cfRule>
    <cfRule type="expression" dxfId="82" priority="82">
      <formula>D194="Regelbedarf anteilig"</formula>
    </cfRule>
  </conditionalFormatting>
  <conditionalFormatting sqref="E195">
    <cfRule type="expression" dxfId="81" priority="79">
      <formula>AND(D195="Regelbedarf",E195&gt;0)</formula>
    </cfRule>
    <cfRule type="expression" dxfId="80" priority="80">
      <formula>D195="Regelbedarf anteilig"</formula>
    </cfRule>
  </conditionalFormatting>
  <conditionalFormatting sqref="E196">
    <cfRule type="expression" dxfId="79" priority="77">
      <formula>AND(D196="Regelbedarf",E196&gt;0)</formula>
    </cfRule>
    <cfRule type="expression" dxfId="78" priority="78">
      <formula>D196="Regelbedarf anteilig"</formula>
    </cfRule>
  </conditionalFormatting>
  <conditionalFormatting sqref="E197">
    <cfRule type="expression" dxfId="77" priority="75">
      <formula>AND(D197="Regelbedarf",E197&gt;0)</formula>
    </cfRule>
    <cfRule type="expression" dxfId="76" priority="76">
      <formula>D197="Regelbedarf anteilig"</formula>
    </cfRule>
  </conditionalFormatting>
  <conditionalFormatting sqref="E199">
    <cfRule type="expression" dxfId="75" priority="73">
      <formula>AND(D199="Regelbedarf",E199&gt;0)</formula>
    </cfRule>
    <cfRule type="expression" dxfId="74" priority="74">
      <formula>D199="Regelbedarf anteilig"</formula>
    </cfRule>
  </conditionalFormatting>
  <conditionalFormatting sqref="E200">
    <cfRule type="expression" dxfId="73" priority="71">
      <formula>AND(D200="Regelbedarf",E200&gt;0)</formula>
    </cfRule>
    <cfRule type="expression" dxfId="72" priority="72">
      <formula>D200="Regelbedarf anteilig"</formula>
    </cfRule>
  </conditionalFormatting>
  <conditionalFormatting sqref="E201">
    <cfRule type="expression" dxfId="71" priority="69">
      <formula>AND(D201="Regelbedarf",E201&gt;0)</formula>
    </cfRule>
    <cfRule type="expression" dxfId="70" priority="70">
      <formula>D201="Regelbedarf anteilig"</formula>
    </cfRule>
  </conditionalFormatting>
  <conditionalFormatting sqref="E202">
    <cfRule type="expression" dxfId="69" priority="67">
      <formula>AND(D202="Regelbedarf",E202&gt;0)</formula>
    </cfRule>
    <cfRule type="expression" dxfId="68" priority="68">
      <formula>D202="Regelbedarf anteilig"</formula>
    </cfRule>
  </conditionalFormatting>
  <conditionalFormatting sqref="D87">
    <cfRule type="containsText" dxfId="67" priority="63" operator="containsText" text="Regelbedarf anteilig">
      <formula>NOT(ISERROR(SEARCH("Regelbedarf anteilig",D87)))</formula>
    </cfRule>
    <cfRule type="containsText" dxfId="66" priority="64" operator="containsText" text="Regelbedarf">
      <formula>NOT(ISERROR(SEARCH("Regelbedarf",D87)))</formula>
    </cfRule>
  </conditionalFormatting>
  <conditionalFormatting sqref="D89">
    <cfRule type="containsText" dxfId="65" priority="61" operator="containsText" text="Regelbedarf anteilig">
      <formula>NOT(ISERROR(SEARCH("Regelbedarf anteilig",D89)))</formula>
    </cfRule>
    <cfRule type="containsText" dxfId="64" priority="62" operator="containsText" text="Regelbedarf">
      <formula>NOT(ISERROR(SEARCH("Regelbedarf",D89)))</formula>
    </cfRule>
  </conditionalFormatting>
  <conditionalFormatting sqref="G31">
    <cfRule type="expression" dxfId="63" priority="57">
      <formula>D31="Regelbedarf"</formula>
    </cfRule>
    <cfRule type="expression" dxfId="62" priority="58">
      <formula>D31="Regelbedarf anteilig"</formula>
    </cfRule>
  </conditionalFormatting>
  <conditionalFormatting sqref="I31">
    <cfRule type="expression" dxfId="61" priority="54">
      <formula>AND(D31="Regelbedarf",G31="nein")</formula>
    </cfRule>
    <cfRule type="expression" dxfId="60" priority="56">
      <formula>AND(D31="Regelbedarf",G31="ja",I31&gt;0)</formula>
    </cfRule>
  </conditionalFormatting>
  <conditionalFormatting sqref="I31">
    <cfRule type="expression" dxfId="59" priority="53">
      <formula>AND(D31="Regelbedarf anteilig",G31="nein")</formula>
    </cfRule>
    <cfRule type="expression" dxfId="58" priority="55">
      <formula>AND(D31="Regelbedarf anteilig",G31="ja",I31&gt;0)</formula>
    </cfRule>
  </conditionalFormatting>
  <conditionalFormatting sqref="F31">
    <cfRule type="expression" dxfId="57" priority="52">
      <formula>E31="Regelbedarf anteilig"</formula>
    </cfRule>
  </conditionalFormatting>
  <conditionalFormatting sqref="E31">
    <cfRule type="expression" dxfId="56" priority="50">
      <formula>AND(D31="Regelbedarf",E31&gt;0)</formula>
    </cfRule>
    <cfRule type="expression" dxfId="55" priority="51">
      <formula>D31="Regelbedarf anteilig"</formula>
    </cfRule>
  </conditionalFormatting>
  <conditionalFormatting sqref="D31">
    <cfRule type="containsText" dxfId="54" priority="48" operator="containsText" text="Regelbedarf anteilig">
      <formula>NOT(ISERROR(SEARCH("Regelbedarf anteilig",D31)))</formula>
    </cfRule>
    <cfRule type="containsText" dxfId="53" priority="49" operator="containsText" text="Regelbedarf">
      <formula>NOT(ISERROR(SEARCH("Regelbedarf",D31)))</formula>
    </cfRule>
  </conditionalFormatting>
  <conditionalFormatting sqref="D54">
    <cfRule type="containsText" dxfId="52" priority="46" operator="containsText" text="Regelbedarf anteilig">
      <formula>NOT(ISERROR(SEARCH("Regelbedarf anteilig",D54)))</formula>
    </cfRule>
    <cfRule type="containsText" dxfId="51" priority="47" operator="containsText" text="Regelbedarf">
      <formula>NOT(ISERROR(SEARCH("Regelbedarf",D54)))</formula>
    </cfRule>
  </conditionalFormatting>
  <conditionalFormatting sqref="G54">
    <cfRule type="expression" dxfId="50" priority="44">
      <formula>D54="Regelbedarf"</formula>
    </cfRule>
    <cfRule type="expression" dxfId="49" priority="45">
      <formula>D54="Regelbedarf anteilig"</formula>
    </cfRule>
  </conditionalFormatting>
  <conditionalFormatting sqref="I54">
    <cfRule type="expression" dxfId="48" priority="41">
      <formula>AND(D54="Regelbedarf",G54="nein")</formula>
    </cfRule>
    <cfRule type="expression" dxfId="47" priority="43">
      <formula>AND(D54="Regelbedarf",G54="ja",I54&gt;0)</formula>
    </cfRule>
  </conditionalFormatting>
  <conditionalFormatting sqref="I54">
    <cfRule type="expression" dxfId="46" priority="40">
      <formula>AND(D54="Regelbedarf anteilig",G54="nein")</formula>
    </cfRule>
    <cfRule type="expression" dxfId="45" priority="42">
      <formula>AND(D54="Regelbedarf anteilig",G54="ja",I54&gt;0)</formula>
    </cfRule>
  </conditionalFormatting>
  <conditionalFormatting sqref="F54">
    <cfRule type="expression" dxfId="44" priority="39">
      <formula>E54="Regelbedarf anteilig"</formula>
    </cfRule>
  </conditionalFormatting>
  <conditionalFormatting sqref="E54">
    <cfRule type="expression" dxfId="43" priority="37">
      <formula>AND(D54="Regelbedarf",E54&gt;0)</formula>
    </cfRule>
    <cfRule type="expression" dxfId="42" priority="38">
      <formula>D54="Regelbedarf anteilig"</formula>
    </cfRule>
  </conditionalFormatting>
  <conditionalFormatting sqref="N22:N25">
    <cfRule type="containsText" dxfId="41" priority="36" operator="containsText" text="Zuordnung zur Kostengruppe fehlt!">
      <formula>NOT(ISERROR(SEARCH("Zuordnung zur Kostengruppe fehlt!",N22)))</formula>
    </cfRule>
  </conditionalFormatting>
  <conditionalFormatting sqref="O22:O25">
    <cfRule type="containsText" dxfId="40" priority="35" operator="containsText" text="Zuordnung zum Kostenbereich fehlt!">
      <formula>NOT(ISERROR(SEARCH("Zuordnung zum Kostenbereich fehlt!",O22)))</formula>
    </cfRule>
  </conditionalFormatting>
  <conditionalFormatting sqref="N28:N33">
    <cfRule type="containsText" dxfId="39" priority="32" operator="containsText" text="Zuordnung zur Kostengruppe fehlt!">
      <formula>NOT(ISERROR(SEARCH("Zuordnung zur Kostengruppe fehlt!",N28)))</formula>
    </cfRule>
  </conditionalFormatting>
  <conditionalFormatting sqref="O28:O33">
    <cfRule type="containsText" dxfId="38" priority="31" operator="containsText" text="Zuordnung zum Kostenbereich fehlt!">
      <formula>NOT(ISERROR(SEARCH("Zuordnung zum Kostenbereich fehlt!",O28)))</formula>
    </cfRule>
  </conditionalFormatting>
  <conditionalFormatting sqref="N35:N36">
    <cfRule type="containsText" dxfId="37" priority="30" operator="containsText" text="Zuordnung zur Kostengruppe fehlt!">
      <formula>NOT(ISERROR(SEARCH("Zuordnung zur Kostengruppe fehlt!",N35)))</formula>
    </cfRule>
  </conditionalFormatting>
  <conditionalFormatting sqref="O35:O36">
    <cfRule type="containsText" dxfId="36" priority="29" operator="containsText" text="Zuordnung zum Kostenbereich fehlt!">
      <formula>NOT(ISERROR(SEARCH("Zuordnung zum Kostenbereich fehlt!",O35)))</formula>
    </cfRule>
  </conditionalFormatting>
  <conditionalFormatting sqref="N38:N57">
    <cfRule type="containsText" dxfId="35" priority="28" operator="containsText" text="Zuordnung zur Kostengruppe fehlt!">
      <formula>NOT(ISERROR(SEARCH("Zuordnung zur Kostengruppe fehlt!",N38)))</formula>
    </cfRule>
  </conditionalFormatting>
  <conditionalFormatting sqref="O38:O57">
    <cfRule type="containsText" dxfId="34" priority="27" operator="containsText" text="Zuordnung zum Kostenbereich fehlt!">
      <formula>NOT(ISERROR(SEARCH("Zuordnung zum Kostenbereich fehlt!",O38)))</formula>
    </cfRule>
  </conditionalFormatting>
  <conditionalFormatting sqref="N59:N65">
    <cfRule type="containsText" dxfId="33" priority="26" operator="containsText" text="Zuordnung zur Kostengruppe fehlt!">
      <formula>NOT(ISERROR(SEARCH("Zuordnung zur Kostengruppe fehlt!",N59)))</formula>
    </cfRule>
  </conditionalFormatting>
  <conditionalFormatting sqref="O59:O65">
    <cfRule type="containsText" dxfId="32" priority="25" operator="containsText" text="Zuordnung zum Kostenbereich fehlt!">
      <formula>NOT(ISERROR(SEARCH("Zuordnung zum Kostenbereich fehlt!",O59)))</formula>
    </cfRule>
  </conditionalFormatting>
  <conditionalFormatting sqref="N67:N81">
    <cfRule type="containsText" dxfId="31" priority="24" operator="containsText" text="Zuordnung zur Kostengruppe fehlt!">
      <formula>NOT(ISERROR(SEARCH("Zuordnung zur Kostengruppe fehlt!",N67)))</formula>
    </cfRule>
  </conditionalFormatting>
  <conditionalFormatting sqref="O67:O81">
    <cfRule type="containsText" dxfId="30" priority="23" operator="containsText" text="Zuordnung zum Kostenbereich fehlt!">
      <formula>NOT(ISERROR(SEARCH("Zuordnung zum Kostenbereich fehlt!",O67)))</formula>
    </cfRule>
  </conditionalFormatting>
  <conditionalFormatting sqref="N83:N99">
    <cfRule type="containsText" dxfId="29" priority="22" operator="containsText" text="Zuordnung zur Kostengruppe fehlt!">
      <formula>NOT(ISERROR(SEARCH("Zuordnung zur Kostengruppe fehlt!",N83)))</formula>
    </cfRule>
  </conditionalFormatting>
  <conditionalFormatting sqref="O83:O99">
    <cfRule type="containsText" dxfId="28" priority="21" operator="containsText" text="Zuordnung zum Kostenbereich fehlt!">
      <formula>NOT(ISERROR(SEARCH("Zuordnung zum Kostenbereich fehlt!",O83)))</formula>
    </cfRule>
  </conditionalFormatting>
  <conditionalFormatting sqref="N101:N107">
    <cfRule type="containsText" dxfId="27" priority="20" operator="containsText" text="Zuordnung zur Kostengruppe fehlt!">
      <formula>NOT(ISERROR(SEARCH("Zuordnung zur Kostengruppe fehlt!",N101)))</formula>
    </cfRule>
  </conditionalFormatting>
  <conditionalFormatting sqref="O101:O107">
    <cfRule type="containsText" dxfId="26" priority="19" operator="containsText" text="Zuordnung zum Kostenbereich fehlt!">
      <formula>NOT(ISERROR(SEARCH("Zuordnung zum Kostenbereich fehlt!",O101)))</formula>
    </cfRule>
  </conditionalFormatting>
  <conditionalFormatting sqref="N109:N123">
    <cfRule type="containsText" dxfId="25" priority="18" operator="containsText" text="Zuordnung zur Kostengruppe fehlt!">
      <formula>NOT(ISERROR(SEARCH("Zuordnung zur Kostengruppe fehlt!",N109)))</formula>
    </cfRule>
  </conditionalFormatting>
  <conditionalFormatting sqref="O109:O123">
    <cfRule type="containsText" dxfId="24" priority="17" operator="containsText" text="Zuordnung zum Kostenbereich fehlt!">
      <formula>NOT(ISERROR(SEARCH("Zuordnung zum Kostenbereich fehlt!",O109)))</formula>
    </cfRule>
  </conditionalFormatting>
  <conditionalFormatting sqref="N125:N136">
    <cfRule type="containsText" dxfId="23" priority="16" operator="containsText" text="Zuordnung zur Kostengruppe fehlt!">
      <formula>NOT(ISERROR(SEARCH("Zuordnung zur Kostengruppe fehlt!",N125)))</formula>
    </cfRule>
  </conditionalFormatting>
  <conditionalFormatting sqref="O125:O136">
    <cfRule type="containsText" dxfId="22" priority="15" operator="containsText" text="Zuordnung zum Kostenbereich fehlt!">
      <formula>NOT(ISERROR(SEARCH("Zuordnung zum Kostenbereich fehlt!",O125)))</formula>
    </cfRule>
  </conditionalFormatting>
  <conditionalFormatting sqref="N138:N145">
    <cfRule type="containsText" dxfId="21" priority="14" operator="containsText" text="Zuordnung zur Kostengruppe fehlt!">
      <formula>NOT(ISERROR(SEARCH("Zuordnung zur Kostengruppe fehlt!",N138)))</formula>
    </cfRule>
  </conditionalFormatting>
  <conditionalFormatting sqref="O138:O145">
    <cfRule type="containsText" dxfId="20" priority="13" operator="containsText" text="Zuordnung zum Kostenbereich fehlt!">
      <formula>NOT(ISERROR(SEARCH("Zuordnung zum Kostenbereich fehlt!",O138)))</formula>
    </cfRule>
  </conditionalFormatting>
  <conditionalFormatting sqref="N147:N152">
    <cfRule type="containsText" dxfId="19" priority="12" operator="containsText" text="Zuordnung zur Kostengruppe fehlt!">
      <formula>NOT(ISERROR(SEARCH("Zuordnung zur Kostengruppe fehlt!",N147)))</formula>
    </cfRule>
  </conditionalFormatting>
  <conditionalFormatting sqref="O147:O152">
    <cfRule type="containsText" dxfId="18" priority="11" operator="containsText" text="Zuordnung zum Kostenbereich fehlt!">
      <formula>NOT(ISERROR(SEARCH("Zuordnung zum Kostenbereich fehlt!",O147)))</formula>
    </cfRule>
  </conditionalFormatting>
  <conditionalFormatting sqref="N154:N162">
    <cfRule type="containsText" dxfId="17" priority="10" operator="containsText" text="Zuordnung zur Kostengruppe fehlt!">
      <formula>NOT(ISERROR(SEARCH("Zuordnung zur Kostengruppe fehlt!",N154)))</formula>
    </cfRule>
  </conditionalFormatting>
  <conditionalFormatting sqref="O154:O162">
    <cfRule type="containsText" dxfId="16" priority="9" operator="containsText" text="Zuordnung zum Kostenbereich fehlt!">
      <formula>NOT(ISERROR(SEARCH("Zuordnung zum Kostenbereich fehlt!",O154)))</formula>
    </cfRule>
  </conditionalFormatting>
  <conditionalFormatting sqref="N164:N192">
    <cfRule type="containsText" dxfId="15" priority="8" operator="containsText" text="Zuordnung zur Kostengruppe fehlt!">
      <formula>NOT(ISERROR(SEARCH("Zuordnung zur Kostengruppe fehlt!",N164)))</formula>
    </cfRule>
  </conditionalFormatting>
  <conditionalFormatting sqref="O164:O192">
    <cfRule type="containsText" dxfId="14" priority="7" operator="containsText" text="Zuordnung zum Kostenbereich fehlt!">
      <formula>NOT(ISERROR(SEARCH("Zuordnung zum Kostenbereich fehlt!",O164)))</formula>
    </cfRule>
  </conditionalFormatting>
  <conditionalFormatting sqref="N194:N197">
    <cfRule type="containsText" dxfId="13" priority="6" operator="containsText" text="Zuordnung zur Kostengruppe fehlt!">
      <formula>NOT(ISERROR(SEARCH("Zuordnung zur Kostengruppe fehlt!",N194)))</formula>
    </cfRule>
  </conditionalFormatting>
  <conditionalFormatting sqref="O194:O197">
    <cfRule type="containsText" dxfId="12" priority="5" operator="containsText" text="Zuordnung zum Kostenbereich fehlt!">
      <formula>NOT(ISERROR(SEARCH("Zuordnung zum Kostenbereich fehlt!",O194)))</formula>
    </cfRule>
  </conditionalFormatting>
  <conditionalFormatting sqref="N199:N203">
    <cfRule type="containsText" dxfId="11" priority="4" operator="containsText" text="Zuordnung zur Kostengruppe fehlt!">
      <formula>NOT(ISERROR(SEARCH("Zuordnung zur Kostengruppe fehlt!",N199)))</formula>
    </cfRule>
  </conditionalFormatting>
  <conditionalFormatting sqref="O199:O203">
    <cfRule type="containsText" dxfId="10" priority="3" operator="containsText" text="Zuordnung zum Kostenbereich fehlt!">
      <formula>NOT(ISERROR(SEARCH("Zuordnung zum Kostenbereich fehlt!",O199)))</formula>
    </cfRule>
  </conditionalFormatting>
  <conditionalFormatting sqref="L19">
    <cfRule type="containsText" dxfId="9" priority="2" operator="containsText" text="Es fehlt mindestens eine Zuordnung zu einer Kostengruppe!">
      <formula>NOT(ISERROR(SEARCH("Es fehlt mindestens eine Zuordnung zu einer Kostengruppe!",L19)))</formula>
    </cfRule>
  </conditionalFormatting>
  <conditionalFormatting sqref="M19">
    <cfRule type="containsText" dxfId="8" priority="1" operator="containsText" text="Es fehlt mindestens eine Zuordnung zu einem Kostenbereich!">
      <formula>NOT(ISERROR(SEARCH("Es fehlt mindestens eine Zuordnung zu einem Kostenbereich!",M19)))</formula>
    </cfRule>
  </conditionalFormatting>
  <dataValidations count="1">
    <dataValidation type="list" allowBlank="1" showInputMessage="1" showErrorMessage="1" sqref="D138:D145 D67:D81 D59:D65 D83:D99 D101:D107 D109:D123 D35:D36 D147:D152 D164:D192 D199:D203 D22:D25 D154:D162 D194:D197 D27:D33 D125:D136 D38:D57" xr:uid="{00000000-0002-0000-0100-000000000000}">
      <formula1>Kostenzuordnung</formula1>
    </dataValidation>
  </dataValidations>
  <pageMargins left="0.7" right="0.7" top="0.78740157499999996" bottom="0.78740157499999996" header="0.3" footer="0.3"/>
  <pageSetup paperSize="9" scale="47" fitToWidth="0" fitToHeight="0" orientation="landscape" r:id="rId1"/>
  <rowBreaks count="1" manualBreakCount="1">
    <brk id="170" max="10" man="1"/>
  </rowBreaks>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1000000}">
          <x14:formula1>
            <xm:f>'Dropdown-Werte'!$A$10:$A$11</xm:f>
          </x14:formula1>
          <xm:sqref>G164:G192 G194:G197 G199:G203 G22:G25 G59:G65 G67:G81 G83:G99 G101:G107 G109:G123 G35:G36 G138:G145 G147:G152 G154:G162 G27:G33 G125:G136 G38:G57</xm:sqref>
        </x14:dataValidation>
        <x14:dataValidation type="list" allowBlank="1" showInputMessage="1" showErrorMessage="1" xr:uid="{CE9427CF-D712-4F45-A0A8-BB398FCF796E}">
          <x14:formula1>
            <xm:f>'Dropdown-Werte'!$A$15:$A$16</xm:f>
          </x14:formula1>
          <xm:sqref>M22:M25 M28:M36 M38:M57 M59:M65 M67:M81 M83:M99 M101:M107 M109:M123 M125:M136 M138:M145 M147:M152 M154:M162 M164:M192 M194:M197 M199:M203</xm:sqref>
        </x14:dataValidation>
        <x14:dataValidation type="list" allowBlank="1" showInputMessage="1" showErrorMessage="1" xr:uid="{ECCB51F3-5FD9-46C2-84F6-B4915162BD1E}">
          <x14:formula1>
            <xm:f>'Dropdown-Werte'!$A$19:$A$42</xm:f>
          </x14:formula1>
          <xm:sqref>L28:L36 L199:L203 L194:L197 L164:L192 L154:L162 L147:L152 L138:L145 L125:L136 L109:L123 L101:L107 L83:L99 L67:L81 L59:L65 L38:L57 L22:L25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249977111117893"/>
  </sheetPr>
  <dimension ref="A1:AD62"/>
  <sheetViews>
    <sheetView zoomScaleNormal="100" workbookViewId="0">
      <selection activeCell="A6" sqref="A6"/>
    </sheetView>
  </sheetViews>
  <sheetFormatPr baseColWidth="10" defaultColWidth="11.453125" defaultRowHeight="14.5" x14ac:dyDescent="0.35"/>
  <cols>
    <col min="1" max="1" width="4.7265625" style="1" customWidth="1"/>
    <col min="2" max="2" width="29.453125" style="1" customWidth="1"/>
    <col min="3" max="3" width="17.1796875" style="1" customWidth="1"/>
    <col min="4" max="4" width="17.81640625" style="1" customWidth="1"/>
    <col min="5" max="5" width="15.26953125" style="1" customWidth="1"/>
    <col min="6" max="6" width="10.26953125" style="1" customWidth="1"/>
    <col min="7" max="7" width="13.54296875" style="1" customWidth="1"/>
    <col min="8" max="8" width="15.453125" style="1" customWidth="1"/>
    <col min="9" max="10" width="13.54296875" style="1" customWidth="1"/>
    <col min="11" max="11" width="13.453125" style="1" customWidth="1"/>
    <col min="12" max="12" width="6.7265625" style="71" customWidth="1"/>
    <col min="13" max="13" width="12" style="1" customWidth="1"/>
    <col min="14" max="14" width="10.7265625" style="1" customWidth="1"/>
    <col min="15" max="15" width="11.453125" style="1"/>
    <col min="16" max="16" width="10.453125" style="1" customWidth="1"/>
    <col min="17" max="17" width="11.453125" style="1"/>
    <col min="18" max="18" width="11.453125" style="1" customWidth="1"/>
    <col min="19" max="19" width="12.81640625" style="1" bestFit="1" customWidth="1"/>
    <col min="20" max="20" width="10.81640625" style="1" customWidth="1"/>
    <col min="21" max="21" width="12.81640625" style="1" customWidth="1"/>
    <col min="22" max="22" width="18.453125" style="1" customWidth="1"/>
    <col min="23" max="23" width="19.453125" style="1" customWidth="1"/>
    <col min="24" max="24" width="12.1796875" style="1" customWidth="1"/>
    <col min="25" max="25" width="16.453125" style="1" customWidth="1"/>
    <col min="26" max="26" width="18.26953125" style="1" customWidth="1"/>
    <col min="27" max="27" width="17.1796875" style="1" customWidth="1"/>
    <col min="28" max="28" width="18.81640625" style="1" customWidth="1"/>
    <col min="29" max="16384" width="11.453125" style="1"/>
  </cols>
  <sheetData>
    <row r="1" spans="1:30" ht="26.5" thickBot="1" x14ac:dyDescent="0.65">
      <c r="A1" s="97" t="s">
        <v>414</v>
      </c>
      <c r="B1" s="98"/>
      <c r="C1" s="98"/>
      <c r="D1" s="98"/>
      <c r="E1" s="99"/>
      <c r="F1" s="65"/>
      <c r="G1" s="144" t="s">
        <v>418</v>
      </c>
      <c r="H1" s="145"/>
      <c r="I1" s="145"/>
      <c r="J1" s="145"/>
      <c r="K1" s="145"/>
      <c r="L1" s="145"/>
      <c r="M1" s="145"/>
      <c r="N1" s="145"/>
      <c r="O1" s="145"/>
      <c r="P1" s="145"/>
      <c r="Q1" s="145"/>
      <c r="R1" s="145"/>
      <c r="S1" s="145"/>
      <c r="T1" s="145"/>
      <c r="U1" s="145"/>
      <c r="V1" s="145"/>
      <c r="W1" s="145"/>
      <c r="X1" s="145"/>
      <c r="Y1" s="145"/>
      <c r="Z1" s="145"/>
      <c r="AA1" s="145"/>
      <c r="AB1" s="146"/>
    </row>
    <row r="2" spans="1:30" ht="26" x14ac:dyDescent="0.6">
      <c r="A2" s="100" t="s">
        <v>415</v>
      </c>
      <c r="B2" s="12"/>
      <c r="C2" s="12"/>
      <c r="D2" s="12"/>
      <c r="E2" s="101"/>
      <c r="F2" s="65"/>
      <c r="G2" s="66"/>
      <c r="H2" s="65"/>
      <c r="I2" s="65"/>
      <c r="J2" s="65"/>
      <c r="K2" s="65"/>
      <c r="L2" s="65"/>
      <c r="M2" s="65"/>
      <c r="N2" s="67"/>
      <c r="O2" s="67"/>
      <c r="P2" s="67"/>
      <c r="Q2" s="67"/>
      <c r="R2" s="67"/>
      <c r="S2" s="67"/>
      <c r="T2" s="67"/>
      <c r="U2" s="67"/>
      <c r="V2" s="65"/>
      <c r="W2" s="65"/>
      <c r="X2" s="65"/>
      <c r="Y2" s="65"/>
      <c r="Z2" s="65"/>
      <c r="AA2" s="65"/>
      <c r="AB2" s="65"/>
    </row>
    <row r="3" spans="1:30" ht="26" x14ac:dyDescent="0.6">
      <c r="A3" s="100" t="s">
        <v>416</v>
      </c>
      <c r="B3" s="12"/>
      <c r="C3" s="12"/>
      <c r="D3" s="12"/>
      <c r="E3" s="102" t="str">
        <f>+Stammdaten!D3</f>
        <v>Version 1.1 mit Musterwerten</v>
      </c>
      <c r="F3" s="65"/>
      <c r="G3" s="68"/>
      <c r="H3" s="65"/>
      <c r="I3" s="65"/>
      <c r="J3" s="65"/>
      <c r="K3" s="65"/>
      <c r="L3" s="65"/>
      <c r="M3" s="65"/>
      <c r="N3" s="67"/>
      <c r="O3" s="67"/>
      <c r="P3" s="65"/>
      <c r="Q3" s="67"/>
      <c r="R3" s="67"/>
      <c r="S3" s="67"/>
      <c r="T3" s="67"/>
      <c r="U3" s="67"/>
      <c r="V3" s="65"/>
      <c r="W3" s="65"/>
      <c r="X3" s="65"/>
      <c r="Y3" s="65"/>
      <c r="Z3" s="65"/>
      <c r="AA3" s="65"/>
      <c r="AB3" s="65"/>
    </row>
    <row r="4" spans="1:30" x14ac:dyDescent="0.35">
      <c r="A4" s="103" t="str">
        <f>+Stammdaten!B6</f>
        <v>Wohnheim Musterhausen</v>
      </c>
      <c r="B4" s="104"/>
      <c r="C4" s="105"/>
      <c r="D4" s="105"/>
      <c r="E4" s="106" t="str">
        <f>+Stammdaten!B7</f>
        <v>Beispiel-Landkreis</v>
      </c>
      <c r="F4" s="65"/>
      <c r="G4" s="68"/>
      <c r="H4" s="65"/>
      <c r="I4" s="65"/>
      <c r="J4" s="65"/>
      <c r="K4" s="69"/>
      <c r="L4" s="69"/>
      <c r="M4" s="65"/>
      <c r="N4" s="65"/>
      <c r="O4" s="65"/>
      <c r="P4" s="65"/>
      <c r="Q4" s="65"/>
      <c r="R4" s="65"/>
      <c r="S4" s="65"/>
      <c r="T4" s="65"/>
      <c r="U4" s="65"/>
      <c r="V4" s="65"/>
      <c r="W4" s="65"/>
      <c r="X4" s="65"/>
      <c r="Y4" s="65"/>
      <c r="Z4" s="65"/>
      <c r="AA4" s="65"/>
      <c r="AB4" s="65"/>
    </row>
    <row r="5" spans="1:30" ht="15.5" x14ac:dyDescent="0.35">
      <c r="A5" s="107"/>
      <c r="B5" s="105"/>
      <c r="C5" s="16"/>
      <c r="D5" s="17" t="s">
        <v>80</v>
      </c>
      <c r="E5" s="108"/>
      <c r="F5" s="65"/>
      <c r="G5" s="68"/>
      <c r="H5" s="65"/>
      <c r="I5" s="65"/>
      <c r="J5" s="65"/>
      <c r="K5" s="67"/>
      <c r="L5" s="65"/>
      <c r="M5" s="67"/>
      <c r="N5" s="67"/>
      <c r="O5" s="67"/>
      <c r="P5" s="67"/>
      <c r="Q5" s="67"/>
      <c r="R5" s="67"/>
      <c r="S5" s="67"/>
      <c r="T5" s="67"/>
      <c r="U5" s="67"/>
      <c r="V5" s="65"/>
      <c r="W5" s="65"/>
      <c r="X5" s="65"/>
      <c r="Y5" s="65"/>
      <c r="Z5" s="65"/>
      <c r="AA5" s="65"/>
      <c r="AB5" s="65"/>
    </row>
    <row r="6" spans="1:30" ht="16" thickBot="1" x14ac:dyDescent="0.4">
      <c r="A6" s="109"/>
      <c r="B6" s="12"/>
      <c r="C6" s="12"/>
      <c r="D6" s="12"/>
      <c r="E6" s="101"/>
      <c r="F6" s="65"/>
      <c r="G6" s="70"/>
      <c r="H6" s="67"/>
      <c r="I6" s="67"/>
      <c r="J6" s="67"/>
      <c r="K6" s="67"/>
      <c r="L6" s="67"/>
      <c r="M6" s="67"/>
      <c r="N6" s="67"/>
      <c r="O6" s="67"/>
      <c r="P6" s="67"/>
      <c r="Q6" s="67"/>
      <c r="R6" s="67"/>
      <c r="S6" s="67"/>
      <c r="T6" s="67"/>
      <c r="U6" s="67"/>
      <c r="V6" s="67"/>
      <c r="W6" s="67"/>
      <c r="X6" s="67"/>
      <c r="Y6" s="67"/>
      <c r="Z6" s="67"/>
      <c r="AA6" s="67"/>
      <c r="AB6" s="67"/>
    </row>
    <row r="7" spans="1:30" ht="20.25" customHeight="1" thickBot="1" x14ac:dyDescent="0.4">
      <c r="A7" s="369" t="s">
        <v>479</v>
      </c>
      <c r="B7" s="370"/>
      <c r="C7" s="370"/>
      <c r="D7" s="370"/>
      <c r="E7" s="371"/>
      <c r="F7" s="65"/>
      <c r="G7" s="348" t="s">
        <v>321</v>
      </c>
      <c r="H7" s="356" t="s">
        <v>343</v>
      </c>
      <c r="I7" s="528" t="s">
        <v>478</v>
      </c>
      <c r="J7" s="529"/>
      <c r="K7" s="349" t="s">
        <v>87</v>
      </c>
      <c r="L7" s="350"/>
      <c r="M7" s="351" t="s">
        <v>93</v>
      </c>
      <c r="N7" s="147"/>
      <c r="O7" s="148"/>
      <c r="P7" s="148"/>
      <c r="Q7" s="148"/>
      <c r="R7" s="148"/>
      <c r="S7" s="148"/>
      <c r="T7" s="148"/>
      <c r="U7" s="148"/>
      <c r="V7" s="148"/>
      <c r="W7" s="148"/>
      <c r="X7" s="148"/>
      <c r="Y7" s="148"/>
      <c r="Z7" s="148"/>
      <c r="AA7" s="148"/>
      <c r="AB7" s="149"/>
    </row>
    <row r="8" spans="1:30" ht="126.75" customHeight="1" x14ac:dyDescent="0.35">
      <c r="A8" s="110"/>
      <c r="B8" s="111" t="s">
        <v>371</v>
      </c>
      <c r="C8" s="111" t="s">
        <v>469</v>
      </c>
      <c r="D8" s="111" t="s">
        <v>470</v>
      </c>
      <c r="E8" s="112" t="s">
        <v>412</v>
      </c>
      <c r="F8" s="65"/>
      <c r="G8" s="139" t="s">
        <v>327</v>
      </c>
      <c r="H8" s="357" t="s">
        <v>344</v>
      </c>
      <c r="I8" s="530" t="s">
        <v>486</v>
      </c>
      <c r="J8" s="531"/>
      <c r="K8" s="141" t="s">
        <v>420</v>
      </c>
      <c r="L8" s="150"/>
      <c r="M8" s="141" t="s">
        <v>421</v>
      </c>
      <c r="N8" s="486" t="s">
        <v>422</v>
      </c>
      <c r="O8" s="487"/>
      <c r="P8" s="486" t="s">
        <v>423</v>
      </c>
      <c r="Q8" s="487"/>
      <c r="R8" s="486" t="s">
        <v>424</v>
      </c>
      <c r="S8" s="487"/>
      <c r="T8" s="486" t="s">
        <v>425</v>
      </c>
      <c r="U8" s="488"/>
      <c r="V8" s="141" t="s">
        <v>480</v>
      </c>
      <c r="W8" s="139" t="s">
        <v>539</v>
      </c>
      <c r="X8" s="541" t="s">
        <v>540</v>
      </c>
      <c r="Y8" s="542"/>
      <c r="Z8" s="139" t="s">
        <v>451</v>
      </c>
      <c r="AA8" s="139" t="s">
        <v>417</v>
      </c>
      <c r="AB8" s="139" t="s">
        <v>452</v>
      </c>
    </row>
    <row r="9" spans="1:30" ht="27" customHeight="1" x14ac:dyDescent="0.35">
      <c r="A9" s="113"/>
      <c r="B9" s="114"/>
      <c r="C9" s="115"/>
      <c r="D9" s="116" t="s">
        <v>426</v>
      </c>
      <c r="E9" s="117"/>
      <c r="F9" s="65"/>
      <c r="G9" s="140"/>
      <c r="H9" s="353"/>
      <c r="I9" s="532" t="s">
        <v>536</v>
      </c>
      <c r="J9" s="533">
        <v>4.5</v>
      </c>
      <c r="K9" s="352"/>
      <c r="L9" s="150"/>
      <c r="M9" s="151"/>
      <c r="N9" s="152"/>
      <c r="O9" s="153"/>
      <c r="P9" s="152"/>
      <c r="Q9" s="153"/>
      <c r="R9" s="152"/>
      <c r="S9" s="153"/>
      <c r="T9" s="152"/>
      <c r="U9" s="154"/>
      <c r="V9" s="151"/>
      <c r="W9" s="151"/>
      <c r="X9" s="151"/>
      <c r="Y9" s="543" t="s">
        <v>485</v>
      </c>
      <c r="Z9" s="151"/>
      <c r="AA9" s="155"/>
      <c r="AB9" s="155"/>
    </row>
    <row r="10" spans="1:30" ht="25" customHeight="1" thickBot="1" x14ac:dyDescent="0.4">
      <c r="A10" s="113"/>
      <c r="B10" s="118"/>
      <c r="C10" s="119"/>
      <c r="D10" s="120" t="s">
        <v>427</v>
      </c>
      <c r="E10" s="121"/>
      <c r="F10" s="65"/>
      <c r="G10" s="141"/>
      <c r="H10" s="354"/>
      <c r="I10" s="534" t="s">
        <v>537</v>
      </c>
      <c r="J10" s="533">
        <v>1.1000000000000001</v>
      </c>
      <c r="K10" s="352"/>
      <c r="L10" s="150"/>
      <c r="M10" s="361" t="s">
        <v>449</v>
      </c>
      <c r="N10" s="156"/>
      <c r="O10" s="157"/>
      <c r="P10" s="156"/>
      <c r="Q10" s="157"/>
      <c r="R10" s="156"/>
      <c r="S10" s="158" t="s">
        <v>448</v>
      </c>
      <c r="T10" s="156"/>
      <c r="U10" s="159"/>
      <c r="V10" s="160"/>
      <c r="W10" s="160"/>
      <c r="X10" s="473"/>
      <c r="Y10" s="544">
        <v>3.4</v>
      </c>
      <c r="Z10" s="160"/>
      <c r="AA10" s="160"/>
      <c r="AB10" s="160"/>
    </row>
    <row r="11" spans="1:30" ht="99" customHeight="1" thickBot="1" x14ac:dyDescent="0.4">
      <c r="A11" s="122"/>
      <c r="B11" s="123" t="s">
        <v>482</v>
      </c>
      <c r="C11" s="124" t="s">
        <v>97</v>
      </c>
      <c r="D11" s="125" t="s">
        <v>96</v>
      </c>
      <c r="E11" s="126" t="s">
        <v>98</v>
      </c>
      <c r="F11" s="65"/>
      <c r="G11" s="140" t="s">
        <v>326</v>
      </c>
      <c r="H11" s="353" t="s">
        <v>481</v>
      </c>
      <c r="I11" s="535" t="s">
        <v>538</v>
      </c>
      <c r="J11" s="536">
        <f>+J9-J10</f>
        <v>3.4</v>
      </c>
      <c r="K11" s="355"/>
      <c r="L11" s="150"/>
      <c r="M11" s="72">
        <v>389</v>
      </c>
      <c r="N11" s="360" t="s">
        <v>464</v>
      </c>
      <c r="O11" s="164">
        <v>0.17</v>
      </c>
      <c r="P11" s="360" t="s">
        <v>464</v>
      </c>
      <c r="Q11" s="164">
        <v>0.17</v>
      </c>
      <c r="R11" s="360" t="s">
        <v>450</v>
      </c>
      <c r="S11" s="72">
        <v>432</v>
      </c>
      <c r="T11" s="360" t="s">
        <v>464</v>
      </c>
      <c r="U11" s="161">
        <v>0.35</v>
      </c>
      <c r="V11" s="162" t="s">
        <v>112</v>
      </c>
      <c r="W11" s="162"/>
      <c r="X11" s="545" t="s">
        <v>541</v>
      </c>
      <c r="Y11" s="546" t="s">
        <v>542</v>
      </c>
      <c r="Z11" s="162"/>
      <c r="AA11" s="163" t="s">
        <v>484</v>
      </c>
      <c r="AB11" s="163" t="s">
        <v>483</v>
      </c>
    </row>
    <row r="12" spans="1:30" ht="18.5" x14ac:dyDescent="0.45">
      <c r="A12" s="127">
        <f>+IF(ISTEXT(B12),1,"")</f>
        <v>1</v>
      </c>
      <c r="B12" s="73" t="s">
        <v>375</v>
      </c>
      <c r="C12" s="132">
        <f>IF(ISTEXT(B12),Kostenzuordnung!$J$205,0)</f>
        <v>67.61999999999999</v>
      </c>
      <c r="D12" s="74"/>
      <c r="E12" s="135">
        <f>+C12+D12</f>
        <v>67.61999999999999</v>
      </c>
      <c r="F12" s="65"/>
      <c r="G12" s="142">
        <f>IF(ISTEXT(B12),'Nachrichtl. Barmittel'!$B$8,0)</f>
        <v>116.64000000000001</v>
      </c>
      <c r="H12" s="358">
        <f>IF(ISTEXT(B12),'Nachrichtl. Barmittel'!$B$11,0)</f>
        <v>32.680160427807486</v>
      </c>
      <c r="I12" s="537">
        <v>19</v>
      </c>
      <c r="J12" s="538">
        <f>+I12*$J$11</f>
        <v>64.599999999999994</v>
      </c>
      <c r="K12" s="165">
        <f>+G12+E12+H12+J12</f>
        <v>281.54016042780745</v>
      </c>
      <c r="L12" s="75"/>
      <c r="M12" s="166">
        <f t="shared" ref="M12:M51" si="0">IF(K12&gt;0,$M$11,0)</f>
        <v>389</v>
      </c>
      <c r="N12" s="76"/>
      <c r="O12" s="169">
        <f t="shared" ref="O12:O51" si="1">+IF(N12="x",$M$11*$O$11,0)</f>
        <v>0</v>
      </c>
      <c r="P12" s="76"/>
      <c r="Q12" s="169">
        <f t="shared" ref="Q12:Q51" si="2">+IF(P12="x",$M$11*$Q$11,0)</f>
        <v>0</v>
      </c>
      <c r="R12" s="77"/>
      <c r="S12" s="169">
        <f>+R12*$S$11</f>
        <v>0</v>
      </c>
      <c r="T12" s="76"/>
      <c r="U12" s="172">
        <f t="shared" ref="U12:U51" si="3">+IF(T12="x",$M$11*$U$11,0)</f>
        <v>0</v>
      </c>
      <c r="V12" s="78"/>
      <c r="W12" s="175">
        <f t="shared" ref="W12:W51" si="4">IF((O12+Q12+S12+U12+V12)&lt;$M$11,(O12+Q12+S12+U12+V12),$M$11)</f>
        <v>0</v>
      </c>
      <c r="X12" s="76" t="s">
        <v>373</v>
      </c>
      <c r="Y12" s="172">
        <f>IF(AND(X12="x",$J$11&gt;=$Y$10),$Y$10*I12,IF(AND(X12="x",$J$11&lt;$Y$10),J12,0))</f>
        <v>64.599999999999994</v>
      </c>
      <c r="Z12" s="175">
        <f>+W12+M12+Y12</f>
        <v>453.6</v>
      </c>
      <c r="AA12" s="175">
        <f>+Z12-E12-J12</f>
        <v>321.38</v>
      </c>
      <c r="AB12" s="175">
        <f>IF(AA12&lt;(G12+H12),G12+H12-AA12,0)</f>
        <v>0</v>
      </c>
      <c r="AD12" s="362"/>
    </row>
    <row r="13" spans="1:30" ht="18.5" x14ac:dyDescent="0.45">
      <c r="A13" s="127">
        <f t="shared" ref="A13:A51" si="5">+IF(ISTEXT(B13),1,"")</f>
        <v>1</v>
      </c>
      <c r="B13" s="73" t="s">
        <v>376</v>
      </c>
      <c r="C13" s="132">
        <f>IF(ISTEXT(B13),Kostenzuordnung!$J$205,0)</f>
        <v>67.61999999999999</v>
      </c>
      <c r="D13" s="74"/>
      <c r="E13" s="135">
        <f t="shared" ref="E13:E51" si="6">+C13+D13</f>
        <v>67.61999999999999</v>
      </c>
      <c r="F13" s="65"/>
      <c r="G13" s="142">
        <f>IF(ISTEXT(B13),'Nachrichtl. Barmittel'!$B$8,0)</f>
        <v>116.64000000000001</v>
      </c>
      <c r="H13" s="358">
        <f>IF(ISTEXT(B13),'Nachrichtl. Barmittel'!$B$11,0)</f>
        <v>32.680160427807486</v>
      </c>
      <c r="I13" s="539">
        <v>19</v>
      </c>
      <c r="J13" s="538">
        <f t="shared" ref="J13:J51" si="7">+I13*$J$11</f>
        <v>64.599999999999994</v>
      </c>
      <c r="K13" s="165">
        <f t="shared" ref="K13:K50" si="8">+G13+E13+H13+J13</f>
        <v>281.54016042780745</v>
      </c>
      <c r="L13" s="75"/>
      <c r="M13" s="167">
        <f t="shared" si="0"/>
        <v>389</v>
      </c>
      <c r="N13" s="79"/>
      <c r="O13" s="170">
        <f t="shared" si="1"/>
        <v>0</v>
      </c>
      <c r="P13" s="79"/>
      <c r="Q13" s="170">
        <f t="shared" si="2"/>
        <v>0</v>
      </c>
      <c r="R13" s="80"/>
      <c r="S13" s="170">
        <f>+R13*$S$11</f>
        <v>0</v>
      </c>
      <c r="T13" s="79" t="s">
        <v>373</v>
      </c>
      <c r="U13" s="173">
        <f t="shared" si="3"/>
        <v>136.14999999999998</v>
      </c>
      <c r="V13" s="81"/>
      <c r="W13" s="176">
        <f>IF((O13+Q13+S13+U13+V13)&lt;$M$11,(O13+Q13+S13+U13+V13),$M$11)</f>
        <v>136.14999999999998</v>
      </c>
      <c r="X13" s="79" t="s">
        <v>373</v>
      </c>
      <c r="Y13" s="173">
        <f>IF(AND(X13="x",$J$11&gt;=$Y$10),$Y$10*I13,IF(AND(X13="x",$J$11&lt;$Y$10),J13,0))</f>
        <v>64.599999999999994</v>
      </c>
      <c r="Z13" s="176">
        <f>+W13+M13+Y13</f>
        <v>589.75</v>
      </c>
      <c r="AA13" s="176">
        <f>+Z13-E13-J13</f>
        <v>457.53</v>
      </c>
      <c r="AB13" s="176">
        <f t="shared" ref="AB13:AB51" si="9">IF(AA13&lt;(G13+H13),G13+H13-AA13,0)</f>
        <v>0</v>
      </c>
    </row>
    <row r="14" spans="1:30" ht="18.5" x14ac:dyDescent="0.45">
      <c r="A14" s="127">
        <f t="shared" si="5"/>
        <v>1</v>
      </c>
      <c r="B14" s="73" t="s">
        <v>377</v>
      </c>
      <c r="C14" s="132">
        <f>IF(ISTEXT(B14),Kostenzuordnung!$J$205,0)</f>
        <v>67.61999999999999</v>
      </c>
      <c r="D14" s="74">
        <v>62.53</v>
      </c>
      <c r="E14" s="135">
        <f t="shared" si="6"/>
        <v>130.14999999999998</v>
      </c>
      <c r="F14" s="65"/>
      <c r="G14" s="142">
        <f>IF(ISTEXT(B14),'Nachrichtl. Barmittel'!$B$8,0)</f>
        <v>116.64000000000001</v>
      </c>
      <c r="H14" s="358">
        <f>IF(ISTEXT(B14),'Nachrichtl. Barmittel'!$B$11,0)</f>
        <v>32.680160427807486</v>
      </c>
      <c r="I14" s="539">
        <v>15</v>
      </c>
      <c r="J14" s="538">
        <f t="shared" si="7"/>
        <v>51</v>
      </c>
      <c r="K14" s="165">
        <f t="shared" si="8"/>
        <v>330.47016042780746</v>
      </c>
      <c r="L14" s="75"/>
      <c r="M14" s="167">
        <f t="shared" si="0"/>
        <v>389</v>
      </c>
      <c r="N14" s="79"/>
      <c r="O14" s="170">
        <f t="shared" si="1"/>
        <v>0</v>
      </c>
      <c r="P14" s="79"/>
      <c r="Q14" s="170">
        <f t="shared" si="2"/>
        <v>0</v>
      </c>
      <c r="R14" s="80"/>
      <c r="S14" s="170">
        <f t="shared" ref="S14:S51" si="10">+R14*$S$11</f>
        <v>0</v>
      </c>
      <c r="T14" s="79"/>
      <c r="U14" s="173">
        <f t="shared" si="3"/>
        <v>0</v>
      </c>
      <c r="V14" s="81">
        <f>0.2*S11</f>
        <v>86.4</v>
      </c>
      <c r="W14" s="176">
        <f t="shared" si="4"/>
        <v>86.4</v>
      </c>
      <c r="X14" s="79" t="s">
        <v>373</v>
      </c>
      <c r="Y14" s="173">
        <f t="shared" ref="Y14:Y51" si="11">IF(AND(X14="x",$J$11&gt;=$Y$10),$Y$10*I14,IF(AND(X14="x",$J$11&lt;$Y$10),J14,0))</f>
        <v>51</v>
      </c>
      <c r="Z14" s="176">
        <f t="shared" ref="Z14:Z51" si="12">+W14+M14+Y14</f>
        <v>526.4</v>
      </c>
      <c r="AA14" s="176">
        <f>+Z14-E14-J14</f>
        <v>345.25</v>
      </c>
      <c r="AB14" s="176">
        <f t="shared" si="9"/>
        <v>0</v>
      </c>
    </row>
    <row r="15" spans="1:30" ht="18.5" x14ac:dyDescent="0.45">
      <c r="A15" s="127">
        <f t="shared" si="5"/>
        <v>1</v>
      </c>
      <c r="B15" s="73" t="s">
        <v>378</v>
      </c>
      <c r="C15" s="132">
        <f>IF(ISTEXT(B15),Kostenzuordnung!$J$205,0)</f>
        <v>67.61999999999999</v>
      </c>
      <c r="D15" s="74"/>
      <c r="E15" s="135">
        <f t="shared" si="6"/>
        <v>67.61999999999999</v>
      </c>
      <c r="F15" s="65"/>
      <c r="G15" s="142">
        <f>IF(ISTEXT(B15),'Nachrichtl. Barmittel'!$B$8,0)</f>
        <v>116.64000000000001</v>
      </c>
      <c r="H15" s="358">
        <f>IF(ISTEXT(B15),'Nachrichtl. Barmittel'!$B$11,0)</f>
        <v>32.680160427807486</v>
      </c>
      <c r="I15" s="539">
        <v>11</v>
      </c>
      <c r="J15" s="538">
        <f t="shared" si="7"/>
        <v>37.4</v>
      </c>
      <c r="K15" s="165">
        <f t="shared" si="8"/>
        <v>254.34016042780749</v>
      </c>
      <c r="L15" s="75"/>
      <c r="M15" s="167">
        <f t="shared" si="0"/>
        <v>389</v>
      </c>
      <c r="N15" s="79" t="s">
        <v>373</v>
      </c>
      <c r="O15" s="170">
        <f t="shared" si="1"/>
        <v>66.13000000000001</v>
      </c>
      <c r="P15" s="79"/>
      <c r="Q15" s="170">
        <f t="shared" si="2"/>
        <v>0</v>
      </c>
      <c r="R15" s="80"/>
      <c r="S15" s="170">
        <f t="shared" si="10"/>
        <v>0</v>
      </c>
      <c r="T15" s="79"/>
      <c r="U15" s="173">
        <f t="shared" si="3"/>
        <v>0</v>
      </c>
      <c r="V15" s="81"/>
      <c r="W15" s="176">
        <f t="shared" si="4"/>
        <v>66.13000000000001</v>
      </c>
      <c r="X15" s="79" t="s">
        <v>373</v>
      </c>
      <c r="Y15" s="173">
        <f t="shared" si="11"/>
        <v>37.4</v>
      </c>
      <c r="Z15" s="176">
        <f t="shared" si="12"/>
        <v>492.53</v>
      </c>
      <c r="AA15" s="176">
        <f>+Z15-E15-J15</f>
        <v>387.51</v>
      </c>
      <c r="AB15" s="176">
        <f t="shared" si="9"/>
        <v>0</v>
      </c>
    </row>
    <row r="16" spans="1:30" ht="18.5" x14ac:dyDescent="0.45">
      <c r="A16" s="127">
        <f t="shared" si="5"/>
        <v>1</v>
      </c>
      <c r="B16" s="73" t="s">
        <v>379</v>
      </c>
      <c r="C16" s="132">
        <f>IF(ISTEXT(B16),Kostenzuordnung!$J$205,0)</f>
        <v>67.61999999999999</v>
      </c>
      <c r="D16" s="74"/>
      <c r="E16" s="135">
        <f t="shared" si="6"/>
        <v>67.61999999999999</v>
      </c>
      <c r="F16" s="65"/>
      <c r="G16" s="142">
        <f>IF(ISTEXT(B16),'Nachrichtl. Barmittel'!$B$8,0)</f>
        <v>116.64000000000001</v>
      </c>
      <c r="H16" s="358">
        <f>IF(ISTEXT(B16),'Nachrichtl. Barmittel'!$B$11,0)</f>
        <v>32.680160427807486</v>
      </c>
      <c r="I16" s="539">
        <v>19</v>
      </c>
      <c r="J16" s="538">
        <f t="shared" si="7"/>
        <v>64.599999999999994</v>
      </c>
      <c r="K16" s="165">
        <f t="shared" si="8"/>
        <v>281.54016042780745</v>
      </c>
      <c r="L16" s="75"/>
      <c r="M16" s="167">
        <f t="shared" si="0"/>
        <v>389</v>
      </c>
      <c r="N16" s="79"/>
      <c r="O16" s="170">
        <f t="shared" si="1"/>
        <v>0</v>
      </c>
      <c r="P16" s="79"/>
      <c r="Q16" s="170">
        <f t="shared" si="2"/>
        <v>0</v>
      </c>
      <c r="R16" s="80"/>
      <c r="S16" s="170">
        <f t="shared" si="10"/>
        <v>0</v>
      </c>
      <c r="T16" s="79"/>
      <c r="U16" s="173">
        <f t="shared" si="3"/>
        <v>0</v>
      </c>
      <c r="V16" s="81"/>
      <c r="W16" s="176">
        <f t="shared" si="4"/>
        <v>0</v>
      </c>
      <c r="X16" s="79" t="s">
        <v>373</v>
      </c>
      <c r="Y16" s="173">
        <f t="shared" si="11"/>
        <v>64.599999999999994</v>
      </c>
      <c r="Z16" s="176">
        <f t="shared" si="12"/>
        <v>453.6</v>
      </c>
      <c r="AA16" s="176">
        <f t="shared" ref="AA16:AA51" si="13">+Z16-E16-J16</f>
        <v>321.38</v>
      </c>
      <c r="AB16" s="176">
        <f t="shared" si="9"/>
        <v>0</v>
      </c>
    </row>
    <row r="17" spans="1:30" ht="18.5" x14ac:dyDescent="0.45">
      <c r="A17" s="127">
        <f t="shared" si="5"/>
        <v>1</v>
      </c>
      <c r="B17" s="73" t="s">
        <v>380</v>
      </c>
      <c r="C17" s="132">
        <f>IF(ISTEXT(B17),Kostenzuordnung!$J$205,0)</f>
        <v>67.61999999999999</v>
      </c>
      <c r="D17" s="74"/>
      <c r="E17" s="135">
        <f t="shared" si="6"/>
        <v>67.61999999999999</v>
      </c>
      <c r="F17" s="65"/>
      <c r="G17" s="142">
        <f>IF(ISTEXT(B17),'Nachrichtl. Barmittel'!$B$8,0)</f>
        <v>116.64000000000001</v>
      </c>
      <c r="H17" s="358">
        <f>IF(ISTEXT(B17),'Nachrichtl. Barmittel'!$B$11,0)</f>
        <v>32.680160427807486</v>
      </c>
      <c r="I17" s="539"/>
      <c r="J17" s="538">
        <f t="shared" si="7"/>
        <v>0</v>
      </c>
      <c r="K17" s="165">
        <f t="shared" si="8"/>
        <v>216.94016042780748</v>
      </c>
      <c r="L17" s="75"/>
      <c r="M17" s="167">
        <f t="shared" si="0"/>
        <v>389</v>
      </c>
      <c r="N17" s="79" t="s">
        <v>373</v>
      </c>
      <c r="O17" s="170">
        <f t="shared" si="1"/>
        <v>66.13000000000001</v>
      </c>
      <c r="P17" s="79"/>
      <c r="Q17" s="170">
        <f t="shared" si="2"/>
        <v>0</v>
      </c>
      <c r="R17" s="80">
        <v>0.36</v>
      </c>
      <c r="S17" s="170">
        <f t="shared" si="10"/>
        <v>155.51999999999998</v>
      </c>
      <c r="T17" s="79"/>
      <c r="U17" s="173">
        <f t="shared" si="3"/>
        <v>0</v>
      </c>
      <c r="V17" s="81"/>
      <c r="W17" s="176">
        <f t="shared" si="4"/>
        <v>221.64999999999998</v>
      </c>
      <c r="X17" s="79" t="s">
        <v>373</v>
      </c>
      <c r="Y17" s="173">
        <f t="shared" si="11"/>
        <v>0</v>
      </c>
      <c r="Z17" s="176">
        <f t="shared" si="12"/>
        <v>610.65</v>
      </c>
      <c r="AA17" s="176">
        <f t="shared" si="13"/>
        <v>543.03</v>
      </c>
      <c r="AB17" s="176">
        <f t="shared" si="9"/>
        <v>0</v>
      </c>
    </row>
    <row r="18" spans="1:30" ht="18.5" x14ac:dyDescent="0.45">
      <c r="A18" s="127">
        <f t="shared" si="5"/>
        <v>1</v>
      </c>
      <c r="B18" s="73" t="s">
        <v>381</v>
      </c>
      <c r="C18" s="132">
        <f>IF(ISTEXT(B18),Kostenzuordnung!$J$205,0)</f>
        <v>67.61999999999999</v>
      </c>
      <c r="D18" s="74">
        <v>24.18</v>
      </c>
      <c r="E18" s="135">
        <f t="shared" si="6"/>
        <v>91.799999999999983</v>
      </c>
      <c r="F18" s="65"/>
      <c r="G18" s="142">
        <f>IF(ISTEXT(B18),'Nachrichtl. Barmittel'!$B$8,0)</f>
        <v>116.64000000000001</v>
      </c>
      <c r="H18" s="358">
        <f>IF(ISTEXT(B18),'Nachrichtl. Barmittel'!$B$11,0)</f>
        <v>32.680160427807486</v>
      </c>
      <c r="I18" s="539">
        <v>19</v>
      </c>
      <c r="J18" s="538">
        <f t="shared" si="7"/>
        <v>64.599999999999994</v>
      </c>
      <c r="K18" s="165">
        <f t="shared" si="8"/>
        <v>305.72016042780751</v>
      </c>
      <c r="L18" s="75"/>
      <c r="M18" s="167">
        <f t="shared" si="0"/>
        <v>389</v>
      </c>
      <c r="N18" s="79" t="s">
        <v>373</v>
      </c>
      <c r="O18" s="170">
        <f t="shared" si="1"/>
        <v>66.13000000000001</v>
      </c>
      <c r="P18" s="79"/>
      <c r="Q18" s="170">
        <f t="shared" si="2"/>
        <v>0</v>
      </c>
      <c r="R18" s="80"/>
      <c r="S18" s="170">
        <f t="shared" si="10"/>
        <v>0</v>
      </c>
      <c r="T18" s="79"/>
      <c r="U18" s="173">
        <f t="shared" si="3"/>
        <v>0</v>
      </c>
      <c r="V18" s="81"/>
      <c r="W18" s="176">
        <f t="shared" si="4"/>
        <v>66.13000000000001</v>
      </c>
      <c r="X18" s="79" t="s">
        <v>373</v>
      </c>
      <c r="Y18" s="173">
        <f t="shared" si="11"/>
        <v>64.599999999999994</v>
      </c>
      <c r="Z18" s="176">
        <f t="shared" si="12"/>
        <v>519.73</v>
      </c>
      <c r="AA18" s="176">
        <f t="shared" si="13"/>
        <v>363.33000000000004</v>
      </c>
      <c r="AB18" s="176">
        <f t="shared" si="9"/>
        <v>0</v>
      </c>
    </row>
    <row r="19" spans="1:30" ht="18.5" x14ac:dyDescent="0.45">
      <c r="A19" s="127">
        <f t="shared" si="5"/>
        <v>1</v>
      </c>
      <c r="B19" s="73" t="s">
        <v>382</v>
      </c>
      <c r="C19" s="132">
        <f>IF(ISTEXT(B19),Kostenzuordnung!$J$205,0)</f>
        <v>67.61999999999999</v>
      </c>
      <c r="D19" s="74"/>
      <c r="E19" s="135">
        <f t="shared" si="6"/>
        <v>67.61999999999999</v>
      </c>
      <c r="F19" s="65"/>
      <c r="G19" s="142">
        <f>IF(ISTEXT(B19),'Nachrichtl. Barmittel'!$B$8,0)</f>
        <v>116.64000000000001</v>
      </c>
      <c r="H19" s="358">
        <f>IF(ISTEXT(B19),'Nachrichtl. Barmittel'!$B$11,0)</f>
        <v>32.680160427807486</v>
      </c>
      <c r="I19" s="539">
        <v>19</v>
      </c>
      <c r="J19" s="538">
        <f t="shared" si="7"/>
        <v>64.599999999999994</v>
      </c>
      <c r="K19" s="165">
        <f t="shared" si="8"/>
        <v>281.54016042780745</v>
      </c>
      <c r="L19" s="75"/>
      <c r="M19" s="167">
        <f t="shared" si="0"/>
        <v>389</v>
      </c>
      <c r="N19" s="79" t="s">
        <v>373</v>
      </c>
      <c r="O19" s="170">
        <f t="shared" si="1"/>
        <v>66.13000000000001</v>
      </c>
      <c r="P19" s="79"/>
      <c r="Q19" s="170">
        <f t="shared" si="2"/>
        <v>0</v>
      </c>
      <c r="R19" s="80"/>
      <c r="S19" s="170">
        <f t="shared" si="10"/>
        <v>0</v>
      </c>
      <c r="T19" s="79"/>
      <c r="U19" s="173">
        <f t="shared" si="3"/>
        <v>0</v>
      </c>
      <c r="V19" s="81"/>
      <c r="W19" s="176">
        <f t="shared" si="4"/>
        <v>66.13000000000001</v>
      </c>
      <c r="X19" s="79" t="s">
        <v>373</v>
      </c>
      <c r="Y19" s="173">
        <f t="shared" si="11"/>
        <v>64.599999999999994</v>
      </c>
      <c r="Z19" s="176">
        <f t="shared" si="12"/>
        <v>519.73</v>
      </c>
      <c r="AA19" s="176">
        <f t="shared" si="13"/>
        <v>387.51</v>
      </c>
      <c r="AB19" s="176">
        <f t="shared" si="9"/>
        <v>0</v>
      </c>
    </row>
    <row r="20" spans="1:30" ht="18.5" x14ac:dyDescent="0.45">
      <c r="A20" s="127">
        <f t="shared" si="5"/>
        <v>1</v>
      </c>
      <c r="B20" s="73" t="s">
        <v>383</v>
      </c>
      <c r="C20" s="132">
        <f>IF(ISTEXT(B20),Kostenzuordnung!$J$205,0)</f>
        <v>67.61999999999999</v>
      </c>
      <c r="D20" s="74"/>
      <c r="E20" s="135">
        <f t="shared" si="6"/>
        <v>67.61999999999999</v>
      </c>
      <c r="F20" s="65"/>
      <c r="G20" s="142">
        <f>IF(ISTEXT(B20),'Nachrichtl. Barmittel'!$B$8,0)</f>
        <v>116.64000000000001</v>
      </c>
      <c r="H20" s="358">
        <f>IF(ISTEXT(B20),'Nachrichtl. Barmittel'!$B$11,0)</f>
        <v>32.680160427807486</v>
      </c>
      <c r="I20" s="539">
        <v>19</v>
      </c>
      <c r="J20" s="538">
        <f t="shared" si="7"/>
        <v>64.599999999999994</v>
      </c>
      <c r="K20" s="165">
        <f t="shared" si="8"/>
        <v>281.54016042780745</v>
      </c>
      <c r="L20" s="75"/>
      <c r="M20" s="167">
        <f t="shared" si="0"/>
        <v>389</v>
      </c>
      <c r="N20" s="79"/>
      <c r="O20" s="170">
        <f t="shared" si="1"/>
        <v>0</v>
      </c>
      <c r="P20" s="79"/>
      <c r="Q20" s="170">
        <f t="shared" si="2"/>
        <v>0</v>
      </c>
      <c r="R20" s="80"/>
      <c r="S20" s="170">
        <f t="shared" si="10"/>
        <v>0</v>
      </c>
      <c r="T20" s="79"/>
      <c r="U20" s="173">
        <f t="shared" si="3"/>
        <v>0</v>
      </c>
      <c r="V20" s="81"/>
      <c r="W20" s="176">
        <f t="shared" si="4"/>
        <v>0</v>
      </c>
      <c r="X20" s="79" t="s">
        <v>373</v>
      </c>
      <c r="Y20" s="173">
        <f t="shared" si="11"/>
        <v>64.599999999999994</v>
      </c>
      <c r="Z20" s="176">
        <f t="shared" si="12"/>
        <v>453.6</v>
      </c>
      <c r="AA20" s="176">
        <f t="shared" si="13"/>
        <v>321.38</v>
      </c>
      <c r="AB20" s="176">
        <f t="shared" si="9"/>
        <v>0</v>
      </c>
    </row>
    <row r="21" spans="1:30" ht="18.5" x14ac:dyDescent="0.45">
      <c r="A21" s="127">
        <f t="shared" si="5"/>
        <v>1</v>
      </c>
      <c r="B21" s="73" t="s">
        <v>384</v>
      </c>
      <c r="C21" s="132">
        <f>IF(ISTEXT(B21),Kostenzuordnung!$J$205,0)</f>
        <v>67.61999999999999</v>
      </c>
      <c r="D21" s="74"/>
      <c r="E21" s="135">
        <f t="shared" si="6"/>
        <v>67.61999999999999</v>
      </c>
      <c r="F21" s="65"/>
      <c r="G21" s="142">
        <f>IF(ISTEXT(B21),'Nachrichtl. Barmittel'!$B$8,0)</f>
        <v>116.64000000000001</v>
      </c>
      <c r="H21" s="358">
        <f>IF(ISTEXT(B21),'Nachrichtl. Barmittel'!$B$11,0)</f>
        <v>32.680160427807486</v>
      </c>
      <c r="I21" s="539">
        <v>19</v>
      </c>
      <c r="J21" s="538">
        <f t="shared" si="7"/>
        <v>64.599999999999994</v>
      </c>
      <c r="K21" s="165">
        <f t="shared" si="8"/>
        <v>281.54016042780745</v>
      </c>
      <c r="L21" s="75"/>
      <c r="M21" s="167">
        <f t="shared" si="0"/>
        <v>389</v>
      </c>
      <c r="N21" s="79" t="s">
        <v>373</v>
      </c>
      <c r="O21" s="170">
        <f t="shared" si="1"/>
        <v>66.13000000000001</v>
      </c>
      <c r="P21" s="79"/>
      <c r="Q21" s="170">
        <f t="shared" si="2"/>
        <v>0</v>
      </c>
      <c r="R21" s="80"/>
      <c r="S21" s="170">
        <f t="shared" si="10"/>
        <v>0</v>
      </c>
      <c r="T21" s="79"/>
      <c r="U21" s="173">
        <f t="shared" si="3"/>
        <v>0</v>
      </c>
      <c r="V21" s="81"/>
      <c r="W21" s="176">
        <f t="shared" si="4"/>
        <v>66.13000000000001</v>
      </c>
      <c r="X21" s="79" t="s">
        <v>373</v>
      </c>
      <c r="Y21" s="173">
        <f t="shared" si="11"/>
        <v>64.599999999999994</v>
      </c>
      <c r="Z21" s="176">
        <f t="shared" si="12"/>
        <v>519.73</v>
      </c>
      <c r="AA21" s="176">
        <f t="shared" si="13"/>
        <v>387.51</v>
      </c>
      <c r="AB21" s="176">
        <f t="shared" si="9"/>
        <v>0</v>
      </c>
    </row>
    <row r="22" spans="1:30" ht="18.5" x14ac:dyDescent="0.45">
      <c r="A22" s="127">
        <f t="shared" si="5"/>
        <v>1</v>
      </c>
      <c r="B22" s="73" t="s">
        <v>385</v>
      </c>
      <c r="C22" s="132">
        <f>IF(ISTEXT(B22),Kostenzuordnung!$J$205,0)</f>
        <v>67.61999999999999</v>
      </c>
      <c r="D22" s="74"/>
      <c r="E22" s="135">
        <f t="shared" si="6"/>
        <v>67.61999999999999</v>
      </c>
      <c r="F22" s="65"/>
      <c r="G22" s="142">
        <f>IF(ISTEXT(B22),'Nachrichtl. Barmittel'!$B$8,0)</f>
        <v>116.64000000000001</v>
      </c>
      <c r="H22" s="358">
        <f>IF(ISTEXT(B22),'Nachrichtl. Barmittel'!$B$11,0)</f>
        <v>32.680160427807486</v>
      </c>
      <c r="I22" s="539">
        <v>19</v>
      </c>
      <c r="J22" s="538">
        <f t="shared" si="7"/>
        <v>64.599999999999994</v>
      </c>
      <c r="K22" s="165">
        <f t="shared" si="8"/>
        <v>281.54016042780745</v>
      </c>
      <c r="L22" s="75"/>
      <c r="M22" s="167">
        <f t="shared" si="0"/>
        <v>389</v>
      </c>
      <c r="N22" s="79" t="s">
        <v>373</v>
      </c>
      <c r="O22" s="170">
        <f t="shared" si="1"/>
        <v>66.13000000000001</v>
      </c>
      <c r="P22" s="79"/>
      <c r="Q22" s="170">
        <f t="shared" si="2"/>
        <v>0</v>
      </c>
      <c r="R22" s="80"/>
      <c r="S22" s="170">
        <f t="shared" si="10"/>
        <v>0</v>
      </c>
      <c r="T22" s="79"/>
      <c r="U22" s="173">
        <f t="shared" si="3"/>
        <v>0</v>
      </c>
      <c r="V22" s="81"/>
      <c r="W22" s="176">
        <f t="shared" si="4"/>
        <v>66.13000000000001</v>
      </c>
      <c r="X22" s="79"/>
      <c r="Y22" s="173">
        <f t="shared" si="11"/>
        <v>0</v>
      </c>
      <c r="Z22" s="176">
        <f t="shared" si="12"/>
        <v>455.13</v>
      </c>
      <c r="AA22" s="176">
        <f t="shared" si="13"/>
        <v>322.90999999999997</v>
      </c>
      <c r="AB22" s="176">
        <f t="shared" si="9"/>
        <v>0</v>
      </c>
    </row>
    <row r="23" spans="1:30" ht="18.5" x14ac:dyDescent="0.45">
      <c r="A23" s="127">
        <f t="shared" si="5"/>
        <v>1</v>
      </c>
      <c r="B23" s="73" t="s">
        <v>386</v>
      </c>
      <c r="C23" s="132">
        <f>IF(ISTEXT(B23),Kostenzuordnung!$J$205,0)</f>
        <v>67.61999999999999</v>
      </c>
      <c r="D23" s="74">
        <v>24.18</v>
      </c>
      <c r="E23" s="135">
        <f t="shared" si="6"/>
        <v>91.799999999999983</v>
      </c>
      <c r="F23" s="65"/>
      <c r="G23" s="142">
        <f>IF(ISTEXT(B23),'Nachrichtl. Barmittel'!$B$8,0)</f>
        <v>116.64000000000001</v>
      </c>
      <c r="H23" s="358">
        <f>IF(ISTEXT(B23),'Nachrichtl. Barmittel'!$B$11,0)</f>
        <v>32.680160427807486</v>
      </c>
      <c r="I23" s="539">
        <v>19</v>
      </c>
      <c r="J23" s="538">
        <f t="shared" si="7"/>
        <v>64.599999999999994</v>
      </c>
      <c r="K23" s="165">
        <f t="shared" si="8"/>
        <v>305.72016042780751</v>
      </c>
      <c r="L23" s="75"/>
      <c r="M23" s="167">
        <f t="shared" si="0"/>
        <v>389</v>
      </c>
      <c r="N23" s="79"/>
      <c r="O23" s="170">
        <f t="shared" si="1"/>
        <v>0</v>
      </c>
      <c r="P23" s="79"/>
      <c r="Q23" s="170">
        <f t="shared" si="2"/>
        <v>0</v>
      </c>
      <c r="R23" s="80"/>
      <c r="S23" s="170">
        <f t="shared" si="10"/>
        <v>0</v>
      </c>
      <c r="T23" s="79"/>
      <c r="U23" s="173">
        <f t="shared" si="3"/>
        <v>0</v>
      </c>
      <c r="V23" s="81"/>
      <c r="W23" s="176">
        <f t="shared" si="4"/>
        <v>0</v>
      </c>
      <c r="X23" s="79" t="s">
        <v>373</v>
      </c>
      <c r="Y23" s="173">
        <f t="shared" si="11"/>
        <v>64.599999999999994</v>
      </c>
      <c r="Z23" s="176">
        <f t="shared" si="12"/>
        <v>453.6</v>
      </c>
      <c r="AA23" s="176">
        <f t="shared" si="13"/>
        <v>297.20000000000005</v>
      </c>
      <c r="AB23" s="176">
        <f t="shared" si="9"/>
        <v>0</v>
      </c>
    </row>
    <row r="24" spans="1:30" ht="18.5" x14ac:dyDescent="0.45">
      <c r="A24" s="127">
        <f t="shared" si="5"/>
        <v>1</v>
      </c>
      <c r="B24" s="73" t="s">
        <v>387</v>
      </c>
      <c r="C24" s="132">
        <f>IF(ISTEXT(B24),Kostenzuordnung!$J$205,0)</f>
        <v>67.61999999999999</v>
      </c>
      <c r="D24" s="74">
        <v>12.15</v>
      </c>
      <c r="E24" s="135">
        <f t="shared" si="6"/>
        <v>79.77</v>
      </c>
      <c r="F24" s="65"/>
      <c r="G24" s="142">
        <f>IF(ISTEXT(B24),'Nachrichtl. Barmittel'!$B$8,0)</f>
        <v>116.64000000000001</v>
      </c>
      <c r="H24" s="358">
        <f>IF(ISTEXT(B24),'Nachrichtl. Barmittel'!$B$11,0)</f>
        <v>32.680160427807486</v>
      </c>
      <c r="I24" s="539">
        <v>19</v>
      </c>
      <c r="J24" s="538">
        <f t="shared" si="7"/>
        <v>64.599999999999994</v>
      </c>
      <c r="K24" s="165">
        <f t="shared" si="8"/>
        <v>293.69016042780754</v>
      </c>
      <c r="L24" s="75"/>
      <c r="M24" s="167">
        <f t="shared" si="0"/>
        <v>389</v>
      </c>
      <c r="N24" s="79" t="s">
        <v>373</v>
      </c>
      <c r="O24" s="170">
        <f t="shared" si="1"/>
        <v>66.13000000000001</v>
      </c>
      <c r="P24" s="79"/>
      <c r="Q24" s="170">
        <f t="shared" si="2"/>
        <v>0</v>
      </c>
      <c r="R24" s="80"/>
      <c r="S24" s="170">
        <f t="shared" si="10"/>
        <v>0</v>
      </c>
      <c r="T24" s="79"/>
      <c r="U24" s="173">
        <f t="shared" si="3"/>
        <v>0</v>
      </c>
      <c r="V24" s="81"/>
      <c r="W24" s="176">
        <f t="shared" si="4"/>
        <v>66.13000000000001</v>
      </c>
      <c r="X24" s="79" t="s">
        <v>373</v>
      </c>
      <c r="Y24" s="173">
        <f t="shared" si="11"/>
        <v>64.599999999999994</v>
      </c>
      <c r="Z24" s="176">
        <f t="shared" si="12"/>
        <v>519.73</v>
      </c>
      <c r="AA24" s="176">
        <f t="shared" si="13"/>
        <v>375.36</v>
      </c>
      <c r="AB24" s="176">
        <f t="shared" si="9"/>
        <v>0</v>
      </c>
    </row>
    <row r="25" spans="1:30" ht="18.5" x14ac:dyDescent="0.45">
      <c r="A25" s="127">
        <f t="shared" si="5"/>
        <v>1</v>
      </c>
      <c r="B25" s="73" t="s">
        <v>388</v>
      </c>
      <c r="C25" s="132">
        <f>IF(ISTEXT(B25),Kostenzuordnung!$J$205,0)</f>
        <v>67.61999999999999</v>
      </c>
      <c r="D25" s="74"/>
      <c r="E25" s="135">
        <f>+C25+D25</f>
        <v>67.61999999999999</v>
      </c>
      <c r="F25" s="65"/>
      <c r="G25" s="142">
        <f>IF(ISTEXT(B25),'Nachrichtl. Barmittel'!$B$8,0)</f>
        <v>116.64000000000001</v>
      </c>
      <c r="H25" s="358">
        <f>IF(ISTEXT(B25),'Nachrichtl. Barmittel'!$B$11,0)</f>
        <v>32.680160427807486</v>
      </c>
      <c r="I25" s="539">
        <v>19</v>
      </c>
      <c r="J25" s="538">
        <f t="shared" si="7"/>
        <v>64.599999999999994</v>
      </c>
      <c r="K25" s="165">
        <f t="shared" si="8"/>
        <v>281.54016042780745</v>
      </c>
      <c r="L25" s="75"/>
      <c r="M25" s="167">
        <f t="shared" si="0"/>
        <v>389</v>
      </c>
      <c r="N25" s="79" t="s">
        <v>373</v>
      </c>
      <c r="O25" s="170">
        <f t="shared" si="1"/>
        <v>66.13000000000001</v>
      </c>
      <c r="P25" s="79"/>
      <c r="Q25" s="170">
        <f t="shared" si="2"/>
        <v>0</v>
      </c>
      <c r="R25" s="80"/>
      <c r="S25" s="170">
        <f t="shared" si="10"/>
        <v>0</v>
      </c>
      <c r="T25" s="79"/>
      <c r="U25" s="173">
        <f t="shared" si="3"/>
        <v>0</v>
      </c>
      <c r="V25" s="81"/>
      <c r="W25" s="176">
        <f t="shared" si="4"/>
        <v>66.13000000000001</v>
      </c>
      <c r="X25" s="79" t="s">
        <v>373</v>
      </c>
      <c r="Y25" s="173">
        <f t="shared" si="11"/>
        <v>64.599999999999994</v>
      </c>
      <c r="Z25" s="176">
        <f t="shared" si="12"/>
        <v>519.73</v>
      </c>
      <c r="AA25" s="176">
        <f t="shared" si="13"/>
        <v>387.51</v>
      </c>
      <c r="AB25" s="176">
        <f t="shared" si="9"/>
        <v>0</v>
      </c>
    </row>
    <row r="26" spans="1:30" ht="18.5" x14ac:dyDescent="0.45">
      <c r="A26" s="127">
        <f t="shared" si="5"/>
        <v>1</v>
      </c>
      <c r="B26" s="73" t="s">
        <v>389</v>
      </c>
      <c r="C26" s="132">
        <f>IF(ISTEXT(B26),Kostenzuordnung!$J$205,0)</f>
        <v>67.61999999999999</v>
      </c>
      <c r="D26" s="82"/>
      <c r="E26" s="135">
        <f>+C26+D26</f>
        <v>67.61999999999999</v>
      </c>
      <c r="F26" s="65"/>
      <c r="G26" s="142">
        <f>IF(ISTEXT(B26),'Nachrichtl. Barmittel'!$B$8,0)</f>
        <v>116.64000000000001</v>
      </c>
      <c r="H26" s="358">
        <f>IF(ISTEXT(B26),'Nachrichtl. Barmittel'!$B$11,0)</f>
        <v>32.680160427807486</v>
      </c>
      <c r="I26" s="539">
        <v>19</v>
      </c>
      <c r="J26" s="538">
        <f t="shared" si="7"/>
        <v>64.599999999999994</v>
      </c>
      <c r="K26" s="165">
        <f t="shared" si="8"/>
        <v>281.54016042780745</v>
      </c>
      <c r="L26" s="75"/>
      <c r="M26" s="167">
        <f t="shared" si="0"/>
        <v>389</v>
      </c>
      <c r="N26" s="79" t="s">
        <v>373</v>
      </c>
      <c r="O26" s="170">
        <f t="shared" si="1"/>
        <v>66.13000000000001</v>
      </c>
      <c r="P26" s="79"/>
      <c r="Q26" s="170">
        <f t="shared" si="2"/>
        <v>0</v>
      </c>
      <c r="R26" s="80"/>
      <c r="S26" s="170">
        <f t="shared" si="10"/>
        <v>0</v>
      </c>
      <c r="T26" s="79"/>
      <c r="U26" s="173">
        <f t="shared" si="3"/>
        <v>0</v>
      </c>
      <c r="V26" s="81"/>
      <c r="W26" s="176">
        <f t="shared" si="4"/>
        <v>66.13000000000001</v>
      </c>
      <c r="X26" s="79" t="s">
        <v>373</v>
      </c>
      <c r="Y26" s="173">
        <f t="shared" si="11"/>
        <v>64.599999999999994</v>
      </c>
      <c r="Z26" s="176">
        <f t="shared" si="12"/>
        <v>519.73</v>
      </c>
      <c r="AA26" s="176">
        <f t="shared" si="13"/>
        <v>387.51</v>
      </c>
      <c r="AB26" s="176">
        <f t="shared" si="9"/>
        <v>0</v>
      </c>
    </row>
    <row r="27" spans="1:30" ht="18.5" x14ac:dyDescent="0.45">
      <c r="A27" s="127">
        <f t="shared" si="5"/>
        <v>1</v>
      </c>
      <c r="B27" s="73" t="s">
        <v>390</v>
      </c>
      <c r="C27" s="132">
        <f>IF(ISTEXT(B27),Kostenzuordnung!$J$205,0)</f>
        <v>67.61999999999999</v>
      </c>
      <c r="D27" s="82">
        <v>204.15</v>
      </c>
      <c r="E27" s="135">
        <f>+C27+D27</f>
        <v>271.77</v>
      </c>
      <c r="F27" s="363"/>
      <c r="G27" s="142">
        <f>IF(ISTEXT(B27),'Nachrichtl. Barmittel'!$B$8,0)</f>
        <v>116.64000000000001</v>
      </c>
      <c r="H27" s="358">
        <f>IF(ISTEXT(B27),'Nachrichtl. Barmittel'!$B$11,0)</f>
        <v>32.680160427807486</v>
      </c>
      <c r="I27" s="539">
        <v>19</v>
      </c>
      <c r="J27" s="538">
        <f t="shared" si="7"/>
        <v>64.599999999999994</v>
      </c>
      <c r="K27" s="165">
        <f t="shared" si="8"/>
        <v>485.69016042780743</v>
      </c>
      <c r="L27" s="75"/>
      <c r="M27" s="167">
        <f t="shared" si="0"/>
        <v>389</v>
      </c>
      <c r="N27" s="79" t="s">
        <v>373</v>
      </c>
      <c r="O27" s="170">
        <f t="shared" si="1"/>
        <v>66.13000000000001</v>
      </c>
      <c r="P27" s="79"/>
      <c r="Q27" s="170">
        <f t="shared" si="2"/>
        <v>0</v>
      </c>
      <c r="R27" s="80"/>
      <c r="S27" s="170">
        <f t="shared" si="10"/>
        <v>0</v>
      </c>
      <c r="T27" s="79"/>
      <c r="U27" s="173">
        <f t="shared" si="3"/>
        <v>0</v>
      </c>
      <c r="V27" s="81"/>
      <c r="W27" s="176">
        <f t="shared" si="4"/>
        <v>66.13000000000001</v>
      </c>
      <c r="X27" s="79" t="s">
        <v>373</v>
      </c>
      <c r="Y27" s="173">
        <f t="shared" si="11"/>
        <v>64.599999999999994</v>
      </c>
      <c r="Z27" s="176">
        <f t="shared" si="12"/>
        <v>519.73</v>
      </c>
      <c r="AA27" s="176">
        <f t="shared" si="13"/>
        <v>183.36000000000004</v>
      </c>
      <c r="AB27" s="176">
        <f t="shared" si="9"/>
        <v>0</v>
      </c>
      <c r="AD27" s="362"/>
    </row>
    <row r="28" spans="1:30" ht="18.5" x14ac:dyDescent="0.45">
      <c r="A28" s="127">
        <f t="shared" si="5"/>
        <v>1</v>
      </c>
      <c r="B28" s="73" t="s">
        <v>391</v>
      </c>
      <c r="C28" s="132">
        <f>IF(ISTEXT(B28),Kostenzuordnung!$J$205,0)</f>
        <v>67.61999999999999</v>
      </c>
      <c r="D28" s="82"/>
      <c r="E28" s="135">
        <f t="shared" ref="E28:E50" si="14">+C28+D28</f>
        <v>67.61999999999999</v>
      </c>
      <c r="F28" s="363"/>
      <c r="G28" s="142">
        <f>IF(ISTEXT(B28),'Nachrichtl. Barmittel'!$B$8,0)</f>
        <v>116.64000000000001</v>
      </c>
      <c r="H28" s="358">
        <f>IF(ISTEXT(B28),'Nachrichtl. Barmittel'!$B$11,0)</f>
        <v>32.680160427807486</v>
      </c>
      <c r="I28" s="539">
        <v>19</v>
      </c>
      <c r="J28" s="538">
        <f t="shared" si="7"/>
        <v>64.599999999999994</v>
      </c>
      <c r="K28" s="165">
        <f t="shared" si="8"/>
        <v>281.54016042780745</v>
      </c>
      <c r="L28" s="75"/>
      <c r="M28" s="167">
        <f t="shared" si="0"/>
        <v>389</v>
      </c>
      <c r="N28" s="79"/>
      <c r="O28" s="170">
        <f t="shared" si="1"/>
        <v>0</v>
      </c>
      <c r="P28" s="79"/>
      <c r="Q28" s="170">
        <f t="shared" si="2"/>
        <v>0</v>
      </c>
      <c r="R28" s="80"/>
      <c r="S28" s="170">
        <f t="shared" si="10"/>
        <v>0</v>
      </c>
      <c r="T28" s="79"/>
      <c r="U28" s="173">
        <f t="shared" si="3"/>
        <v>0</v>
      </c>
      <c r="V28" s="81"/>
      <c r="W28" s="176">
        <f t="shared" si="4"/>
        <v>0</v>
      </c>
      <c r="X28" s="79" t="s">
        <v>373</v>
      </c>
      <c r="Y28" s="173">
        <f t="shared" si="11"/>
        <v>64.599999999999994</v>
      </c>
      <c r="Z28" s="176">
        <f t="shared" si="12"/>
        <v>453.6</v>
      </c>
      <c r="AA28" s="176">
        <f t="shared" si="13"/>
        <v>321.38</v>
      </c>
      <c r="AB28" s="176">
        <f t="shared" si="9"/>
        <v>0</v>
      </c>
    </row>
    <row r="29" spans="1:30" ht="18.5" x14ac:dyDescent="0.45">
      <c r="A29" s="127">
        <f t="shared" si="5"/>
        <v>1</v>
      </c>
      <c r="B29" s="73" t="s">
        <v>392</v>
      </c>
      <c r="C29" s="132">
        <f>IF(ISTEXT(B29),Kostenzuordnung!$J$205,0)</f>
        <v>67.61999999999999</v>
      </c>
      <c r="D29" s="82">
        <v>12.15</v>
      </c>
      <c r="E29" s="135">
        <f t="shared" si="14"/>
        <v>79.77</v>
      </c>
      <c r="F29" s="65"/>
      <c r="G29" s="142">
        <f>IF(ISTEXT(B29),'Nachrichtl. Barmittel'!$B$8,0)</f>
        <v>116.64000000000001</v>
      </c>
      <c r="H29" s="358">
        <f>IF(ISTEXT(B29),'Nachrichtl. Barmittel'!$B$11,0)</f>
        <v>32.680160427807486</v>
      </c>
      <c r="I29" s="539">
        <v>4</v>
      </c>
      <c r="J29" s="538">
        <f t="shared" si="7"/>
        <v>13.6</v>
      </c>
      <c r="K29" s="165">
        <f t="shared" si="8"/>
        <v>242.69016042780751</v>
      </c>
      <c r="L29" s="75"/>
      <c r="M29" s="167">
        <f t="shared" si="0"/>
        <v>389</v>
      </c>
      <c r="N29" s="79" t="s">
        <v>373</v>
      </c>
      <c r="O29" s="170">
        <f t="shared" si="1"/>
        <v>66.13000000000001</v>
      </c>
      <c r="P29" s="79"/>
      <c r="Q29" s="170">
        <f t="shared" si="2"/>
        <v>0</v>
      </c>
      <c r="R29" s="80"/>
      <c r="S29" s="170">
        <f t="shared" si="10"/>
        <v>0</v>
      </c>
      <c r="T29" s="79"/>
      <c r="U29" s="173">
        <f t="shared" si="3"/>
        <v>0</v>
      </c>
      <c r="V29" s="81"/>
      <c r="W29" s="176">
        <f t="shared" si="4"/>
        <v>66.13000000000001</v>
      </c>
      <c r="X29" s="79" t="s">
        <v>373</v>
      </c>
      <c r="Y29" s="173">
        <f t="shared" si="11"/>
        <v>13.6</v>
      </c>
      <c r="Z29" s="176">
        <f t="shared" si="12"/>
        <v>468.73</v>
      </c>
      <c r="AA29" s="176">
        <f t="shared" si="13"/>
        <v>375.36</v>
      </c>
      <c r="AB29" s="176">
        <f t="shared" si="9"/>
        <v>0</v>
      </c>
    </row>
    <row r="30" spans="1:30" ht="18.5" x14ac:dyDescent="0.45">
      <c r="A30" s="127">
        <f t="shared" si="5"/>
        <v>1</v>
      </c>
      <c r="B30" s="73" t="s">
        <v>393</v>
      </c>
      <c r="C30" s="132">
        <f>IF(ISTEXT(B30),Kostenzuordnung!$J$205,0)</f>
        <v>67.61999999999999</v>
      </c>
      <c r="D30" s="82"/>
      <c r="E30" s="135">
        <f t="shared" si="14"/>
        <v>67.61999999999999</v>
      </c>
      <c r="F30" s="65"/>
      <c r="G30" s="142">
        <f>IF(ISTEXT(B30),'Nachrichtl. Barmittel'!$B$8,0)</f>
        <v>116.64000000000001</v>
      </c>
      <c r="H30" s="358">
        <f>IF(ISTEXT(B30),'Nachrichtl. Barmittel'!$B$11,0)</f>
        <v>32.680160427807486</v>
      </c>
      <c r="I30" s="539">
        <v>0</v>
      </c>
      <c r="J30" s="538">
        <f t="shared" si="7"/>
        <v>0</v>
      </c>
      <c r="K30" s="165">
        <f t="shared" si="8"/>
        <v>216.94016042780748</v>
      </c>
      <c r="L30" s="75"/>
      <c r="M30" s="167">
        <f t="shared" si="0"/>
        <v>389</v>
      </c>
      <c r="N30" s="79" t="s">
        <v>373</v>
      </c>
      <c r="O30" s="170">
        <f t="shared" si="1"/>
        <v>66.13000000000001</v>
      </c>
      <c r="P30" s="79"/>
      <c r="Q30" s="170">
        <f t="shared" si="2"/>
        <v>0</v>
      </c>
      <c r="R30" s="80"/>
      <c r="S30" s="170">
        <f t="shared" si="10"/>
        <v>0</v>
      </c>
      <c r="T30" s="79"/>
      <c r="U30" s="173">
        <f t="shared" si="3"/>
        <v>0</v>
      </c>
      <c r="V30" s="81"/>
      <c r="W30" s="176">
        <f t="shared" si="4"/>
        <v>66.13000000000001</v>
      </c>
      <c r="X30" s="79" t="s">
        <v>373</v>
      </c>
      <c r="Y30" s="173">
        <f t="shared" si="11"/>
        <v>0</v>
      </c>
      <c r="Z30" s="176">
        <f t="shared" si="12"/>
        <v>455.13</v>
      </c>
      <c r="AA30" s="176">
        <f t="shared" si="13"/>
        <v>387.51</v>
      </c>
      <c r="AB30" s="176">
        <f t="shared" si="9"/>
        <v>0</v>
      </c>
    </row>
    <row r="31" spans="1:30" ht="18.5" x14ac:dyDescent="0.45">
      <c r="A31" s="127">
        <f t="shared" si="5"/>
        <v>1</v>
      </c>
      <c r="B31" s="73" t="s">
        <v>394</v>
      </c>
      <c r="C31" s="132">
        <f>IF(ISTEXT(B31),Kostenzuordnung!$J$205,0)</f>
        <v>67.61999999999999</v>
      </c>
      <c r="D31" s="82"/>
      <c r="E31" s="135">
        <f t="shared" si="14"/>
        <v>67.61999999999999</v>
      </c>
      <c r="F31" s="65"/>
      <c r="G31" s="142">
        <f>IF(ISTEXT(B31),'Nachrichtl. Barmittel'!$B$8,0)</f>
        <v>116.64000000000001</v>
      </c>
      <c r="H31" s="358">
        <f>IF(ISTEXT(B31),'Nachrichtl. Barmittel'!$B$11,0)</f>
        <v>32.680160427807486</v>
      </c>
      <c r="I31" s="539">
        <v>19</v>
      </c>
      <c r="J31" s="538">
        <f t="shared" si="7"/>
        <v>64.599999999999994</v>
      </c>
      <c r="K31" s="165">
        <f t="shared" si="8"/>
        <v>281.54016042780745</v>
      </c>
      <c r="L31" s="75"/>
      <c r="M31" s="167">
        <f t="shared" si="0"/>
        <v>389</v>
      </c>
      <c r="N31" s="79"/>
      <c r="O31" s="170">
        <f t="shared" si="1"/>
        <v>0</v>
      </c>
      <c r="P31" s="79"/>
      <c r="Q31" s="170">
        <f t="shared" si="2"/>
        <v>0</v>
      </c>
      <c r="R31" s="80"/>
      <c r="S31" s="170">
        <f t="shared" si="10"/>
        <v>0</v>
      </c>
      <c r="T31" s="79"/>
      <c r="U31" s="173">
        <f t="shared" si="3"/>
        <v>0</v>
      </c>
      <c r="V31" s="81"/>
      <c r="W31" s="176">
        <f t="shared" si="4"/>
        <v>0</v>
      </c>
      <c r="X31" s="79" t="s">
        <v>373</v>
      </c>
      <c r="Y31" s="173">
        <f t="shared" si="11"/>
        <v>64.599999999999994</v>
      </c>
      <c r="Z31" s="176">
        <f t="shared" si="12"/>
        <v>453.6</v>
      </c>
      <c r="AA31" s="176">
        <f t="shared" si="13"/>
        <v>321.38</v>
      </c>
      <c r="AB31" s="176">
        <f t="shared" si="9"/>
        <v>0</v>
      </c>
    </row>
    <row r="32" spans="1:30" ht="18.5" x14ac:dyDescent="0.45">
      <c r="A32" s="127">
        <f t="shared" si="5"/>
        <v>1</v>
      </c>
      <c r="B32" s="73" t="s">
        <v>395</v>
      </c>
      <c r="C32" s="132">
        <f>IF(ISTEXT(B32),Kostenzuordnung!$J$205,0)</f>
        <v>67.61999999999999</v>
      </c>
      <c r="D32" s="74">
        <v>62.53</v>
      </c>
      <c r="E32" s="135">
        <f t="shared" si="14"/>
        <v>130.14999999999998</v>
      </c>
      <c r="F32" s="65"/>
      <c r="G32" s="142">
        <f>IF(ISTEXT(B32),'Nachrichtl. Barmittel'!$B$8,0)</f>
        <v>116.64000000000001</v>
      </c>
      <c r="H32" s="358">
        <f>IF(ISTEXT(B32),'Nachrichtl. Barmittel'!$B$11,0)</f>
        <v>32.680160427807486</v>
      </c>
      <c r="I32" s="539">
        <v>19</v>
      </c>
      <c r="J32" s="538">
        <f t="shared" si="7"/>
        <v>64.599999999999994</v>
      </c>
      <c r="K32" s="165">
        <f t="shared" si="8"/>
        <v>344.07016042780742</v>
      </c>
      <c r="L32" s="75"/>
      <c r="M32" s="167">
        <f t="shared" si="0"/>
        <v>389</v>
      </c>
      <c r="N32" s="79"/>
      <c r="O32" s="170">
        <f t="shared" si="1"/>
        <v>0</v>
      </c>
      <c r="P32" s="79"/>
      <c r="Q32" s="170">
        <f t="shared" si="2"/>
        <v>0</v>
      </c>
      <c r="R32" s="80"/>
      <c r="S32" s="170">
        <f t="shared" si="10"/>
        <v>0</v>
      </c>
      <c r="T32" s="79"/>
      <c r="U32" s="173">
        <f t="shared" si="3"/>
        <v>0</v>
      </c>
      <c r="V32" s="81">
        <f>0.2*S11</f>
        <v>86.4</v>
      </c>
      <c r="W32" s="176">
        <f t="shared" si="4"/>
        <v>86.4</v>
      </c>
      <c r="X32" s="79" t="s">
        <v>373</v>
      </c>
      <c r="Y32" s="173">
        <f t="shared" si="11"/>
        <v>64.599999999999994</v>
      </c>
      <c r="Z32" s="176">
        <f t="shared" si="12"/>
        <v>540</v>
      </c>
      <c r="AA32" s="176">
        <f t="shared" si="13"/>
        <v>345.25</v>
      </c>
      <c r="AB32" s="176">
        <f t="shared" si="9"/>
        <v>0</v>
      </c>
    </row>
    <row r="33" spans="1:28" ht="18.5" x14ac:dyDescent="0.45">
      <c r="A33" s="127">
        <f t="shared" si="5"/>
        <v>1</v>
      </c>
      <c r="B33" s="73" t="s">
        <v>396</v>
      </c>
      <c r="C33" s="132">
        <f>IF(ISTEXT(B33),Kostenzuordnung!$J$205,0)</f>
        <v>67.61999999999999</v>
      </c>
      <c r="D33" s="82"/>
      <c r="E33" s="135">
        <f t="shared" si="14"/>
        <v>67.61999999999999</v>
      </c>
      <c r="F33" s="65"/>
      <c r="G33" s="142">
        <f>IF(ISTEXT(B33),'Nachrichtl. Barmittel'!$B$8,0)</f>
        <v>116.64000000000001</v>
      </c>
      <c r="H33" s="358">
        <f>IF(ISTEXT(B33),'Nachrichtl. Barmittel'!$B$11,0)</f>
        <v>32.680160427807486</v>
      </c>
      <c r="I33" s="539">
        <v>19</v>
      </c>
      <c r="J33" s="538">
        <f t="shared" si="7"/>
        <v>64.599999999999994</v>
      </c>
      <c r="K33" s="165">
        <f t="shared" si="8"/>
        <v>281.54016042780745</v>
      </c>
      <c r="L33" s="75"/>
      <c r="M33" s="167">
        <f t="shared" si="0"/>
        <v>389</v>
      </c>
      <c r="N33" s="79" t="s">
        <v>373</v>
      </c>
      <c r="O33" s="170">
        <f t="shared" si="1"/>
        <v>66.13000000000001</v>
      </c>
      <c r="P33" s="79"/>
      <c r="Q33" s="170">
        <f t="shared" si="2"/>
        <v>0</v>
      </c>
      <c r="R33" s="80"/>
      <c r="S33" s="170">
        <f t="shared" si="10"/>
        <v>0</v>
      </c>
      <c r="T33" s="79"/>
      <c r="U33" s="173">
        <f t="shared" si="3"/>
        <v>0</v>
      </c>
      <c r="V33" s="81"/>
      <c r="W33" s="176">
        <f t="shared" si="4"/>
        <v>66.13000000000001</v>
      </c>
      <c r="X33" s="79" t="s">
        <v>373</v>
      </c>
      <c r="Y33" s="173">
        <f t="shared" si="11"/>
        <v>64.599999999999994</v>
      </c>
      <c r="Z33" s="176">
        <f t="shared" si="12"/>
        <v>519.73</v>
      </c>
      <c r="AA33" s="176">
        <f t="shared" si="13"/>
        <v>387.51</v>
      </c>
      <c r="AB33" s="176">
        <f t="shared" si="9"/>
        <v>0</v>
      </c>
    </row>
    <row r="34" spans="1:28" ht="18.5" x14ac:dyDescent="0.45">
      <c r="A34" s="127">
        <f t="shared" si="5"/>
        <v>1</v>
      </c>
      <c r="B34" s="73" t="s">
        <v>397</v>
      </c>
      <c r="C34" s="132">
        <f>IF(ISTEXT(B34),Kostenzuordnung!$J$205,0)</f>
        <v>67.61999999999999</v>
      </c>
      <c r="D34" s="82"/>
      <c r="E34" s="135">
        <f t="shared" si="14"/>
        <v>67.61999999999999</v>
      </c>
      <c r="F34" s="65"/>
      <c r="G34" s="142">
        <f>IF(ISTEXT(B34),'Nachrichtl. Barmittel'!$B$8,0)</f>
        <v>116.64000000000001</v>
      </c>
      <c r="H34" s="358">
        <f>IF(ISTEXT(B34),'Nachrichtl. Barmittel'!$B$11,0)</f>
        <v>32.680160427807486</v>
      </c>
      <c r="I34" s="539">
        <v>8</v>
      </c>
      <c r="J34" s="538">
        <f t="shared" si="7"/>
        <v>27.2</v>
      </c>
      <c r="K34" s="165">
        <f t="shared" si="8"/>
        <v>244.14016042780747</v>
      </c>
      <c r="L34" s="75"/>
      <c r="M34" s="167">
        <f t="shared" si="0"/>
        <v>389</v>
      </c>
      <c r="N34" s="79" t="s">
        <v>373</v>
      </c>
      <c r="O34" s="170">
        <f t="shared" si="1"/>
        <v>66.13000000000001</v>
      </c>
      <c r="P34" s="79"/>
      <c r="Q34" s="170">
        <f t="shared" si="2"/>
        <v>0</v>
      </c>
      <c r="R34" s="80"/>
      <c r="S34" s="170">
        <f t="shared" si="10"/>
        <v>0</v>
      </c>
      <c r="T34" s="79"/>
      <c r="U34" s="173">
        <f t="shared" si="3"/>
        <v>0</v>
      </c>
      <c r="V34" s="81"/>
      <c r="W34" s="176">
        <f t="shared" si="4"/>
        <v>66.13000000000001</v>
      </c>
      <c r="X34" s="79" t="s">
        <v>373</v>
      </c>
      <c r="Y34" s="173">
        <f t="shared" si="11"/>
        <v>27.2</v>
      </c>
      <c r="Z34" s="176">
        <f t="shared" si="12"/>
        <v>482.33</v>
      </c>
      <c r="AA34" s="176">
        <f t="shared" si="13"/>
        <v>387.51</v>
      </c>
      <c r="AB34" s="176">
        <f t="shared" si="9"/>
        <v>0</v>
      </c>
    </row>
    <row r="35" spans="1:28" ht="18.5" x14ac:dyDescent="0.45">
      <c r="A35" s="127">
        <f t="shared" si="5"/>
        <v>1</v>
      </c>
      <c r="B35" s="73" t="s">
        <v>398</v>
      </c>
      <c r="C35" s="132">
        <f>IF(ISTEXT(B35),Kostenzuordnung!$J$205,0)</f>
        <v>67.61999999999999</v>
      </c>
      <c r="D35" s="82"/>
      <c r="E35" s="135">
        <f t="shared" si="14"/>
        <v>67.61999999999999</v>
      </c>
      <c r="F35" s="65"/>
      <c r="G35" s="142">
        <f>IF(ISTEXT(B35),'Nachrichtl. Barmittel'!$B$8,0)</f>
        <v>116.64000000000001</v>
      </c>
      <c r="H35" s="358">
        <f>IF(ISTEXT(B35),'Nachrichtl. Barmittel'!$B$11,0)</f>
        <v>32.680160427807486</v>
      </c>
      <c r="I35" s="539">
        <v>15</v>
      </c>
      <c r="J35" s="538">
        <f t="shared" si="7"/>
        <v>51</v>
      </c>
      <c r="K35" s="165">
        <f t="shared" si="8"/>
        <v>267.94016042780748</v>
      </c>
      <c r="L35" s="75"/>
      <c r="M35" s="167">
        <f t="shared" si="0"/>
        <v>389</v>
      </c>
      <c r="N35" s="79" t="s">
        <v>373</v>
      </c>
      <c r="O35" s="170">
        <f t="shared" si="1"/>
        <v>66.13000000000001</v>
      </c>
      <c r="P35" s="79"/>
      <c r="Q35" s="170">
        <f t="shared" si="2"/>
        <v>0</v>
      </c>
      <c r="R35" s="80"/>
      <c r="S35" s="170">
        <f t="shared" si="10"/>
        <v>0</v>
      </c>
      <c r="T35" s="79"/>
      <c r="U35" s="173">
        <f t="shared" si="3"/>
        <v>0</v>
      </c>
      <c r="V35" s="81"/>
      <c r="W35" s="176">
        <f t="shared" si="4"/>
        <v>66.13000000000001</v>
      </c>
      <c r="X35" s="79" t="s">
        <v>373</v>
      </c>
      <c r="Y35" s="173">
        <f t="shared" si="11"/>
        <v>51</v>
      </c>
      <c r="Z35" s="176">
        <f t="shared" si="12"/>
        <v>506.13</v>
      </c>
      <c r="AA35" s="176">
        <f t="shared" si="13"/>
        <v>387.51</v>
      </c>
      <c r="AB35" s="176">
        <f t="shared" si="9"/>
        <v>0</v>
      </c>
    </row>
    <row r="36" spans="1:28" ht="18.5" x14ac:dyDescent="0.45">
      <c r="A36" s="127">
        <f t="shared" si="5"/>
        <v>1</v>
      </c>
      <c r="B36" s="73" t="s">
        <v>399</v>
      </c>
      <c r="C36" s="132">
        <f>IF(ISTEXT(B36),Kostenzuordnung!$J$205,0)</f>
        <v>67.61999999999999</v>
      </c>
      <c r="D36" s="82"/>
      <c r="E36" s="135">
        <f t="shared" si="14"/>
        <v>67.61999999999999</v>
      </c>
      <c r="F36" s="65"/>
      <c r="G36" s="142">
        <f>IF(ISTEXT(B36),'Nachrichtl. Barmittel'!$B$8,0)</f>
        <v>116.64000000000001</v>
      </c>
      <c r="H36" s="358">
        <f>IF(ISTEXT(B36),'Nachrichtl. Barmittel'!$B$11,0)</f>
        <v>32.680160427807486</v>
      </c>
      <c r="I36" s="539">
        <v>19</v>
      </c>
      <c r="J36" s="538">
        <f t="shared" si="7"/>
        <v>64.599999999999994</v>
      </c>
      <c r="K36" s="165">
        <f t="shared" si="8"/>
        <v>281.54016042780745</v>
      </c>
      <c r="L36" s="75"/>
      <c r="M36" s="167">
        <f t="shared" si="0"/>
        <v>389</v>
      </c>
      <c r="N36" s="79" t="s">
        <v>373</v>
      </c>
      <c r="O36" s="170">
        <f t="shared" si="1"/>
        <v>66.13000000000001</v>
      </c>
      <c r="P36" s="79"/>
      <c r="Q36" s="170">
        <f t="shared" si="2"/>
        <v>0</v>
      </c>
      <c r="R36" s="80"/>
      <c r="S36" s="170">
        <f t="shared" si="10"/>
        <v>0</v>
      </c>
      <c r="T36" s="79"/>
      <c r="U36" s="173">
        <f t="shared" si="3"/>
        <v>0</v>
      </c>
      <c r="V36" s="81"/>
      <c r="W36" s="176">
        <f t="shared" si="4"/>
        <v>66.13000000000001</v>
      </c>
      <c r="X36" s="79" t="s">
        <v>373</v>
      </c>
      <c r="Y36" s="173">
        <f t="shared" si="11"/>
        <v>64.599999999999994</v>
      </c>
      <c r="Z36" s="176">
        <f t="shared" si="12"/>
        <v>519.73</v>
      </c>
      <c r="AA36" s="176">
        <f t="shared" si="13"/>
        <v>387.51</v>
      </c>
      <c r="AB36" s="176">
        <f t="shared" si="9"/>
        <v>0</v>
      </c>
    </row>
    <row r="37" spans="1:28" ht="18.5" x14ac:dyDescent="0.45">
      <c r="A37" s="127">
        <f t="shared" si="5"/>
        <v>1</v>
      </c>
      <c r="B37" s="73" t="s">
        <v>400</v>
      </c>
      <c r="C37" s="132">
        <f>IF(ISTEXT(B37),Kostenzuordnung!$J$205,0)</f>
        <v>67.61999999999999</v>
      </c>
      <c r="D37" s="82"/>
      <c r="E37" s="135">
        <f t="shared" si="14"/>
        <v>67.61999999999999</v>
      </c>
      <c r="F37" s="65"/>
      <c r="G37" s="142">
        <f>IF(ISTEXT(B37),'Nachrichtl. Barmittel'!$B$8,0)</f>
        <v>116.64000000000001</v>
      </c>
      <c r="H37" s="358">
        <f>IF(ISTEXT(B37),'Nachrichtl. Barmittel'!$B$11,0)</f>
        <v>32.680160427807486</v>
      </c>
      <c r="I37" s="539">
        <v>19</v>
      </c>
      <c r="J37" s="538">
        <f t="shared" si="7"/>
        <v>64.599999999999994</v>
      </c>
      <c r="K37" s="165">
        <f t="shared" si="8"/>
        <v>281.54016042780745</v>
      </c>
      <c r="L37" s="75"/>
      <c r="M37" s="167">
        <f t="shared" si="0"/>
        <v>389</v>
      </c>
      <c r="N37" s="79" t="s">
        <v>373</v>
      </c>
      <c r="O37" s="170">
        <f t="shared" si="1"/>
        <v>66.13000000000001</v>
      </c>
      <c r="P37" s="79"/>
      <c r="Q37" s="170">
        <f t="shared" si="2"/>
        <v>0</v>
      </c>
      <c r="R37" s="80"/>
      <c r="S37" s="170">
        <f t="shared" si="10"/>
        <v>0</v>
      </c>
      <c r="T37" s="79"/>
      <c r="U37" s="173">
        <f t="shared" si="3"/>
        <v>0</v>
      </c>
      <c r="V37" s="81"/>
      <c r="W37" s="176">
        <f t="shared" si="4"/>
        <v>66.13000000000001</v>
      </c>
      <c r="X37" s="79" t="s">
        <v>373</v>
      </c>
      <c r="Y37" s="173">
        <f t="shared" si="11"/>
        <v>64.599999999999994</v>
      </c>
      <c r="Z37" s="176">
        <f t="shared" si="12"/>
        <v>519.73</v>
      </c>
      <c r="AA37" s="176">
        <f t="shared" si="13"/>
        <v>387.51</v>
      </c>
      <c r="AB37" s="176">
        <f t="shared" si="9"/>
        <v>0</v>
      </c>
    </row>
    <row r="38" spans="1:28" ht="18.5" x14ac:dyDescent="0.45">
      <c r="A38" s="127">
        <f t="shared" si="5"/>
        <v>1</v>
      </c>
      <c r="B38" s="73" t="s">
        <v>401</v>
      </c>
      <c r="C38" s="132">
        <f>IF(ISTEXT(B38),Kostenzuordnung!$J$205,0)</f>
        <v>67.61999999999999</v>
      </c>
      <c r="D38" s="82"/>
      <c r="E38" s="135">
        <f t="shared" si="14"/>
        <v>67.61999999999999</v>
      </c>
      <c r="F38" s="65"/>
      <c r="G38" s="142">
        <f>IF(ISTEXT(B38),'Nachrichtl. Barmittel'!$B$8,0)</f>
        <v>116.64000000000001</v>
      </c>
      <c r="H38" s="358">
        <f>IF(ISTEXT(B38),'Nachrichtl. Barmittel'!$B$11,0)</f>
        <v>32.680160427807486</v>
      </c>
      <c r="I38" s="539">
        <v>19</v>
      </c>
      <c r="J38" s="538">
        <f t="shared" si="7"/>
        <v>64.599999999999994</v>
      </c>
      <c r="K38" s="165">
        <f t="shared" si="8"/>
        <v>281.54016042780745</v>
      </c>
      <c r="L38" s="75"/>
      <c r="M38" s="167">
        <f t="shared" si="0"/>
        <v>389</v>
      </c>
      <c r="N38" s="79" t="s">
        <v>373</v>
      </c>
      <c r="O38" s="170">
        <f t="shared" si="1"/>
        <v>66.13000000000001</v>
      </c>
      <c r="P38" s="79"/>
      <c r="Q38" s="170">
        <f t="shared" si="2"/>
        <v>0</v>
      </c>
      <c r="R38" s="80"/>
      <c r="S38" s="170">
        <f t="shared" si="10"/>
        <v>0</v>
      </c>
      <c r="T38" s="79"/>
      <c r="U38" s="173">
        <f t="shared" si="3"/>
        <v>0</v>
      </c>
      <c r="V38" s="81"/>
      <c r="W38" s="176">
        <f t="shared" si="4"/>
        <v>66.13000000000001</v>
      </c>
      <c r="X38" s="79" t="s">
        <v>373</v>
      </c>
      <c r="Y38" s="173">
        <f t="shared" si="11"/>
        <v>64.599999999999994</v>
      </c>
      <c r="Z38" s="176">
        <f t="shared" si="12"/>
        <v>519.73</v>
      </c>
      <c r="AA38" s="176">
        <f t="shared" si="13"/>
        <v>387.51</v>
      </c>
      <c r="AB38" s="176">
        <f t="shared" si="9"/>
        <v>0</v>
      </c>
    </row>
    <row r="39" spans="1:28" ht="18.5" x14ac:dyDescent="0.45">
      <c r="A39" s="127">
        <f t="shared" si="5"/>
        <v>1</v>
      </c>
      <c r="B39" s="73" t="s">
        <v>402</v>
      </c>
      <c r="C39" s="132">
        <f>IF(ISTEXT(B39),Kostenzuordnung!$J$205,0)</f>
        <v>67.61999999999999</v>
      </c>
      <c r="D39" s="82"/>
      <c r="E39" s="135">
        <f t="shared" si="14"/>
        <v>67.61999999999999</v>
      </c>
      <c r="F39" s="65"/>
      <c r="G39" s="142">
        <f>IF(ISTEXT(B39),'Nachrichtl. Barmittel'!$B$8,0)</f>
        <v>116.64000000000001</v>
      </c>
      <c r="H39" s="358">
        <f>IF(ISTEXT(B39),'Nachrichtl. Barmittel'!$B$11,0)</f>
        <v>32.680160427807486</v>
      </c>
      <c r="I39" s="539">
        <v>19</v>
      </c>
      <c r="J39" s="538">
        <f t="shared" si="7"/>
        <v>64.599999999999994</v>
      </c>
      <c r="K39" s="165">
        <f t="shared" si="8"/>
        <v>281.54016042780745</v>
      </c>
      <c r="L39" s="75"/>
      <c r="M39" s="167">
        <f t="shared" si="0"/>
        <v>389</v>
      </c>
      <c r="N39" s="79"/>
      <c r="O39" s="170">
        <f t="shared" si="1"/>
        <v>0</v>
      </c>
      <c r="P39" s="79"/>
      <c r="Q39" s="170">
        <f t="shared" si="2"/>
        <v>0</v>
      </c>
      <c r="R39" s="80"/>
      <c r="S39" s="170">
        <f t="shared" si="10"/>
        <v>0</v>
      </c>
      <c r="T39" s="79"/>
      <c r="U39" s="173">
        <f t="shared" si="3"/>
        <v>0</v>
      </c>
      <c r="V39" s="81"/>
      <c r="W39" s="176">
        <f t="shared" si="4"/>
        <v>0</v>
      </c>
      <c r="X39" s="79" t="s">
        <v>373</v>
      </c>
      <c r="Y39" s="173">
        <f t="shared" si="11"/>
        <v>64.599999999999994</v>
      </c>
      <c r="Z39" s="176">
        <f t="shared" si="12"/>
        <v>453.6</v>
      </c>
      <c r="AA39" s="176">
        <f t="shared" si="13"/>
        <v>321.38</v>
      </c>
      <c r="AB39" s="176">
        <f t="shared" si="9"/>
        <v>0</v>
      </c>
    </row>
    <row r="40" spans="1:28" ht="18.5" x14ac:dyDescent="0.45">
      <c r="A40" s="127">
        <f t="shared" si="5"/>
        <v>1</v>
      </c>
      <c r="B40" s="73" t="s">
        <v>403</v>
      </c>
      <c r="C40" s="132">
        <f>IF(ISTEXT(B40),Kostenzuordnung!$J$205,0)</f>
        <v>67.61999999999999</v>
      </c>
      <c r="D40" s="82"/>
      <c r="E40" s="135">
        <f t="shared" si="14"/>
        <v>67.61999999999999</v>
      </c>
      <c r="F40" s="65"/>
      <c r="G40" s="142">
        <f>IF(ISTEXT(B40),'Nachrichtl. Barmittel'!$B$8,0)</f>
        <v>116.64000000000001</v>
      </c>
      <c r="H40" s="358">
        <f>IF(ISTEXT(B40),'Nachrichtl. Barmittel'!$B$11,0)</f>
        <v>32.680160427807486</v>
      </c>
      <c r="I40" s="539">
        <v>19</v>
      </c>
      <c r="J40" s="538">
        <f t="shared" si="7"/>
        <v>64.599999999999994</v>
      </c>
      <c r="K40" s="165">
        <f t="shared" si="8"/>
        <v>281.54016042780745</v>
      </c>
      <c r="L40" s="75"/>
      <c r="M40" s="167">
        <f t="shared" si="0"/>
        <v>389</v>
      </c>
      <c r="N40" s="79" t="s">
        <v>373</v>
      </c>
      <c r="O40" s="170">
        <f t="shared" si="1"/>
        <v>66.13000000000001</v>
      </c>
      <c r="P40" s="79"/>
      <c r="Q40" s="170">
        <f t="shared" si="2"/>
        <v>0</v>
      </c>
      <c r="R40" s="80"/>
      <c r="S40" s="170">
        <f t="shared" si="10"/>
        <v>0</v>
      </c>
      <c r="T40" s="79"/>
      <c r="U40" s="173">
        <f t="shared" si="3"/>
        <v>0</v>
      </c>
      <c r="V40" s="81"/>
      <c r="W40" s="176">
        <f t="shared" si="4"/>
        <v>66.13000000000001</v>
      </c>
      <c r="X40" s="79" t="s">
        <v>373</v>
      </c>
      <c r="Y40" s="173">
        <f t="shared" si="11"/>
        <v>64.599999999999994</v>
      </c>
      <c r="Z40" s="176">
        <f t="shared" si="12"/>
        <v>519.73</v>
      </c>
      <c r="AA40" s="176">
        <f t="shared" si="13"/>
        <v>387.51</v>
      </c>
      <c r="AB40" s="176">
        <f t="shared" si="9"/>
        <v>0</v>
      </c>
    </row>
    <row r="41" spans="1:28" ht="18.5" x14ac:dyDescent="0.45">
      <c r="A41" s="127">
        <f t="shared" si="5"/>
        <v>1</v>
      </c>
      <c r="B41" s="73" t="s">
        <v>462</v>
      </c>
      <c r="C41" s="132">
        <f>IF(ISTEXT(B41),Kostenzuordnung!$J$205,0)</f>
        <v>67.61999999999999</v>
      </c>
      <c r="D41" s="82"/>
      <c r="E41" s="135">
        <f t="shared" si="14"/>
        <v>67.61999999999999</v>
      </c>
      <c r="F41" s="65"/>
      <c r="G41" s="142">
        <f>IF(ISTEXT(B41),'Nachrichtl. Barmittel'!$B$8,0)</f>
        <v>116.64000000000001</v>
      </c>
      <c r="H41" s="358">
        <f>IF(ISTEXT(B41),'Nachrichtl. Barmittel'!$B$11,0)</f>
        <v>32.680160427807486</v>
      </c>
      <c r="I41" s="539"/>
      <c r="J41" s="538">
        <f t="shared" si="7"/>
        <v>0</v>
      </c>
      <c r="K41" s="165">
        <f t="shared" si="8"/>
        <v>216.94016042780748</v>
      </c>
      <c r="L41" s="75"/>
      <c r="M41" s="167">
        <f t="shared" si="0"/>
        <v>389</v>
      </c>
      <c r="N41" s="79"/>
      <c r="O41" s="170">
        <f t="shared" si="1"/>
        <v>0</v>
      </c>
      <c r="P41" s="79"/>
      <c r="Q41" s="170">
        <f t="shared" si="2"/>
        <v>0</v>
      </c>
      <c r="R41" s="80"/>
      <c r="S41" s="170">
        <f t="shared" si="10"/>
        <v>0</v>
      </c>
      <c r="T41" s="79"/>
      <c r="U41" s="173">
        <f t="shared" si="3"/>
        <v>0</v>
      </c>
      <c r="V41" s="81"/>
      <c r="W41" s="176">
        <f t="shared" si="4"/>
        <v>0</v>
      </c>
      <c r="X41" s="79" t="s">
        <v>373</v>
      </c>
      <c r="Y41" s="173">
        <f t="shared" si="11"/>
        <v>0</v>
      </c>
      <c r="Z41" s="176">
        <f t="shared" si="12"/>
        <v>389</v>
      </c>
      <c r="AA41" s="176">
        <f t="shared" si="13"/>
        <v>321.38</v>
      </c>
      <c r="AB41" s="176">
        <f t="shared" si="9"/>
        <v>0</v>
      </c>
    </row>
    <row r="42" spans="1:28" ht="18.5" x14ac:dyDescent="0.45">
      <c r="A42" s="127" t="str">
        <f t="shared" si="5"/>
        <v/>
      </c>
      <c r="B42" s="73"/>
      <c r="C42" s="132">
        <f>IF(ISTEXT(B42),Kostenzuordnung!$J$205,0)</f>
        <v>0</v>
      </c>
      <c r="D42" s="82"/>
      <c r="E42" s="135">
        <f t="shared" si="14"/>
        <v>0</v>
      </c>
      <c r="F42" s="65"/>
      <c r="G42" s="142">
        <f>IF(ISTEXT(B42),'Nachrichtl. Barmittel'!$B$8,0)</f>
        <v>0</v>
      </c>
      <c r="H42" s="358">
        <f>IF(ISTEXT(B42),'Nachrichtl. Barmittel'!$B$11,0)</f>
        <v>0</v>
      </c>
      <c r="I42" s="539"/>
      <c r="J42" s="538">
        <f t="shared" si="7"/>
        <v>0</v>
      </c>
      <c r="K42" s="165">
        <f t="shared" si="8"/>
        <v>0</v>
      </c>
      <c r="L42" s="75"/>
      <c r="M42" s="167">
        <f t="shared" si="0"/>
        <v>0</v>
      </c>
      <c r="N42" s="79"/>
      <c r="O42" s="170">
        <f t="shared" si="1"/>
        <v>0</v>
      </c>
      <c r="P42" s="79"/>
      <c r="Q42" s="170">
        <f t="shared" si="2"/>
        <v>0</v>
      </c>
      <c r="R42" s="80"/>
      <c r="S42" s="170">
        <f t="shared" si="10"/>
        <v>0</v>
      </c>
      <c r="T42" s="79"/>
      <c r="U42" s="173">
        <f t="shared" si="3"/>
        <v>0</v>
      </c>
      <c r="V42" s="81"/>
      <c r="W42" s="176">
        <f t="shared" si="4"/>
        <v>0</v>
      </c>
      <c r="X42" s="79"/>
      <c r="Y42" s="173">
        <f t="shared" si="11"/>
        <v>0</v>
      </c>
      <c r="Z42" s="176">
        <f t="shared" si="12"/>
        <v>0</v>
      </c>
      <c r="AA42" s="176">
        <f t="shared" si="13"/>
        <v>0</v>
      </c>
      <c r="AB42" s="176">
        <f t="shared" si="9"/>
        <v>0</v>
      </c>
    </row>
    <row r="43" spans="1:28" ht="18.5" x14ac:dyDescent="0.45">
      <c r="A43" s="127" t="str">
        <f t="shared" si="5"/>
        <v/>
      </c>
      <c r="B43" s="83"/>
      <c r="C43" s="132">
        <f>IF(ISTEXT(B43),Kostenzuordnung!$J$205,0)</f>
        <v>0</v>
      </c>
      <c r="D43" s="82"/>
      <c r="E43" s="135">
        <f t="shared" si="14"/>
        <v>0</v>
      </c>
      <c r="F43" s="65"/>
      <c r="G43" s="142">
        <f>IF(ISTEXT(B43),'Nachrichtl. Barmittel'!$B$8,0)</f>
        <v>0</v>
      </c>
      <c r="H43" s="358">
        <f>IF(ISTEXT(B43),'Nachrichtl. Barmittel'!$B$11,0)</f>
        <v>0</v>
      </c>
      <c r="I43" s="539"/>
      <c r="J43" s="538">
        <f t="shared" si="7"/>
        <v>0</v>
      </c>
      <c r="K43" s="165">
        <f t="shared" si="8"/>
        <v>0</v>
      </c>
      <c r="L43" s="75"/>
      <c r="M43" s="167">
        <f t="shared" si="0"/>
        <v>0</v>
      </c>
      <c r="N43" s="79"/>
      <c r="O43" s="170">
        <f t="shared" si="1"/>
        <v>0</v>
      </c>
      <c r="P43" s="79"/>
      <c r="Q43" s="170">
        <f t="shared" si="2"/>
        <v>0</v>
      </c>
      <c r="R43" s="80"/>
      <c r="S43" s="170">
        <f t="shared" si="10"/>
        <v>0</v>
      </c>
      <c r="T43" s="79"/>
      <c r="U43" s="173">
        <f t="shared" si="3"/>
        <v>0</v>
      </c>
      <c r="V43" s="81"/>
      <c r="W43" s="176">
        <f t="shared" si="4"/>
        <v>0</v>
      </c>
      <c r="X43" s="79"/>
      <c r="Y43" s="173">
        <f t="shared" si="11"/>
        <v>0</v>
      </c>
      <c r="Z43" s="176">
        <f t="shared" si="12"/>
        <v>0</v>
      </c>
      <c r="AA43" s="176">
        <f t="shared" si="13"/>
        <v>0</v>
      </c>
      <c r="AB43" s="176">
        <f t="shared" si="9"/>
        <v>0</v>
      </c>
    </row>
    <row r="44" spans="1:28" ht="18.5" x14ac:dyDescent="0.45">
      <c r="A44" s="127" t="str">
        <f t="shared" si="5"/>
        <v/>
      </c>
      <c r="B44" s="83"/>
      <c r="C44" s="132">
        <f>IF(ISTEXT(B44),Kostenzuordnung!$J$205,0)</f>
        <v>0</v>
      </c>
      <c r="D44" s="82"/>
      <c r="E44" s="135">
        <f t="shared" si="14"/>
        <v>0</v>
      </c>
      <c r="F44" s="65"/>
      <c r="G44" s="142">
        <f>IF(ISTEXT(B44),'Nachrichtl. Barmittel'!$B$8,0)</f>
        <v>0</v>
      </c>
      <c r="H44" s="358">
        <f>IF(ISTEXT(B44),'Nachrichtl. Barmittel'!$B$11,0)</f>
        <v>0</v>
      </c>
      <c r="I44" s="539"/>
      <c r="J44" s="538">
        <f t="shared" si="7"/>
        <v>0</v>
      </c>
      <c r="K44" s="165">
        <f t="shared" si="8"/>
        <v>0</v>
      </c>
      <c r="L44" s="75"/>
      <c r="M44" s="167">
        <f t="shared" si="0"/>
        <v>0</v>
      </c>
      <c r="N44" s="79"/>
      <c r="O44" s="170">
        <f t="shared" si="1"/>
        <v>0</v>
      </c>
      <c r="P44" s="79"/>
      <c r="Q44" s="170">
        <f t="shared" si="2"/>
        <v>0</v>
      </c>
      <c r="R44" s="80"/>
      <c r="S44" s="170">
        <f t="shared" si="10"/>
        <v>0</v>
      </c>
      <c r="T44" s="79"/>
      <c r="U44" s="173">
        <f t="shared" si="3"/>
        <v>0</v>
      </c>
      <c r="V44" s="81"/>
      <c r="W44" s="176">
        <f t="shared" si="4"/>
        <v>0</v>
      </c>
      <c r="X44" s="79"/>
      <c r="Y44" s="173">
        <f t="shared" si="11"/>
        <v>0</v>
      </c>
      <c r="Z44" s="176">
        <f t="shared" si="12"/>
        <v>0</v>
      </c>
      <c r="AA44" s="176">
        <f t="shared" si="13"/>
        <v>0</v>
      </c>
      <c r="AB44" s="176">
        <f t="shared" si="9"/>
        <v>0</v>
      </c>
    </row>
    <row r="45" spans="1:28" ht="18.5" x14ac:dyDescent="0.45">
      <c r="A45" s="127" t="str">
        <f t="shared" si="5"/>
        <v/>
      </c>
      <c r="B45" s="83"/>
      <c r="C45" s="132">
        <f>IF(ISTEXT(B45),Kostenzuordnung!$J$205,0)</f>
        <v>0</v>
      </c>
      <c r="D45" s="82"/>
      <c r="E45" s="135">
        <f t="shared" si="14"/>
        <v>0</v>
      </c>
      <c r="F45" s="65"/>
      <c r="G45" s="142">
        <f>IF(ISTEXT(B45),'Nachrichtl. Barmittel'!$B$8,0)</f>
        <v>0</v>
      </c>
      <c r="H45" s="358">
        <f>IF(ISTEXT(B45),'Nachrichtl. Barmittel'!$B$11,0)</f>
        <v>0</v>
      </c>
      <c r="I45" s="539"/>
      <c r="J45" s="538">
        <f t="shared" si="7"/>
        <v>0</v>
      </c>
      <c r="K45" s="165">
        <f t="shared" si="8"/>
        <v>0</v>
      </c>
      <c r="L45" s="75"/>
      <c r="M45" s="167">
        <f t="shared" si="0"/>
        <v>0</v>
      </c>
      <c r="N45" s="79"/>
      <c r="O45" s="170">
        <f t="shared" si="1"/>
        <v>0</v>
      </c>
      <c r="P45" s="79"/>
      <c r="Q45" s="170">
        <f t="shared" si="2"/>
        <v>0</v>
      </c>
      <c r="R45" s="80"/>
      <c r="S45" s="170">
        <f t="shared" si="10"/>
        <v>0</v>
      </c>
      <c r="T45" s="79"/>
      <c r="U45" s="173">
        <f t="shared" si="3"/>
        <v>0</v>
      </c>
      <c r="V45" s="81"/>
      <c r="W45" s="176">
        <f t="shared" si="4"/>
        <v>0</v>
      </c>
      <c r="X45" s="79"/>
      <c r="Y45" s="173">
        <f t="shared" si="11"/>
        <v>0</v>
      </c>
      <c r="Z45" s="176">
        <f t="shared" si="12"/>
        <v>0</v>
      </c>
      <c r="AA45" s="176">
        <f t="shared" si="13"/>
        <v>0</v>
      </c>
      <c r="AB45" s="176">
        <f t="shared" si="9"/>
        <v>0</v>
      </c>
    </row>
    <row r="46" spans="1:28" ht="18.5" x14ac:dyDescent="0.45">
      <c r="A46" s="127" t="str">
        <f t="shared" si="5"/>
        <v/>
      </c>
      <c r="B46" s="83"/>
      <c r="C46" s="132">
        <f>IF(ISTEXT(B46),Kostenzuordnung!$J$205,0)</f>
        <v>0</v>
      </c>
      <c r="D46" s="82"/>
      <c r="E46" s="135">
        <f t="shared" si="14"/>
        <v>0</v>
      </c>
      <c r="F46" s="65"/>
      <c r="G46" s="142">
        <f>IF(ISTEXT(B46),'Nachrichtl. Barmittel'!$B$8,0)</f>
        <v>0</v>
      </c>
      <c r="H46" s="358">
        <f>IF(ISTEXT(B46),'Nachrichtl. Barmittel'!$B$11,0)</f>
        <v>0</v>
      </c>
      <c r="I46" s="539"/>
      <c r="J46" s="538">
        <f t="shared" si="7"/>
        <v>0</v>
      </c>
      <c r="K46" s="165">
        <f t="shared" si="8"/>
        <v>0</v>
      </c>
      <c r="L46" s="75"/>
      <c r="M46" s="167">
        <f t="shared" si="0"/>
        <v>0</v>
      </c>
      <c r="N46" s="79"/>
      <c r="O46" s="170">
        <f t="shared" si="1"/>
        <v>0</v>
      </c>
      <c r="P46" s="79"/>
      <c r="Q46" s="170">
        <f t="shared" si="2"/>
        <v>0</v>
      </c>
      <c r="R46" s="80"/>
      <c r="S46" s="170">
        <f t="shared" si="10"/>
        <v>0</v>
      </c>
      <c r="T46" s="79"/>
      <c r="U46" s="173">
        <f t="shared" si="3"/>
        <v>0</v>
      </c>
      <c r="V46" s="81"/>
      <c r="W46" s="176">
        <f t="shared" si="4"/>
        <v>0</v>
      </c>
      <c r="X46" s="79"/>
      <c r="Y46" s="173">
        <f t="shared" si="11"/>
        <v>0</v>
      </c>
      <c r="Z46" s="176">
        <f t="shared" si="12"/>
        <v>0</v>
      </c>
      <c r="AA46" s="176">
        <f t="shared" si="13"/>
        <v>0</v>
      </c>
      <c r="AB46" s="176">
        <f t="shared" si="9"/>
        <v>0</v>
      </c>
    </row>
    <row r="47" spans="1:28" ht="18.5" x14ac:dyDescent="0.45">
      <c r="A47" s="127" t="str">
        <f t="shared" si="5"/>
        <v/>
      </c>
      <c r="B47" s="83"/>
      <c r="C47" s="132">
        <f>IF(ISTEXT(B47),Kostenzuordnung!$J$205,0)</f>
        <v>0</v>
      </c>
      <c r="D47" s="82"/>
      <c r="E47" s="135">
        <f t="shared" si="14"/>
        <v>0</v>
      </c>
      <c r="F47" s="65"/>
      <c r="G47" s="142">
        <f>IF(ISTEXT(B47),'Nachrichtl. Barmittel'!$B$8,0)</f>
        <v>0</v>
      </c>
      <c r="H47" s="358">
        <f>IF(ISTEXT(B47),'Nachrichtl. Barmittel'!$B$11,0)</f>
        <v>0</v>
      </c>
      <c r="I47" s="539"/>
      <c r="J47" s="538">
        <f t="shared" si="7"/>
        <v>0</v>
      </c>
      <c r="K47" s="165">
        <f t="shared" si="8"/>
        <v>0</v>
      </c>
      <c r="L47" s="75"/>
      <c r="M47" s="167">
        <f t="shared" si="0"/>
        <v>0</v>
      </c>
      <c r="N47" s="79"/>
      <c r="O47" s="170">
        <f t="shared" si="1"/>
        <v>0</v>
      </c>
      <c r="P47" s="79"/>
      <c r="Q47" s="170">
        <f t="shared" si="2"/>
        <v>0</v>
      </c>
      <c r="R47" s="80"/>
      <c r="S47" s="170">
        <f t="shared" si="10"/>
        <v>0</v>
      </c>
      <c r="T47" s="79"/>
      <c r="U47" s="173">
        <f t="shared" si="3"/>
        <v>0</v>
      </c>
      <c r="V47" s="81"/>
      <c r="W47" s="176">
        <f t="shared" si="4"/>
        <v>0</v>
      </c>
      <c r="X47" s="79"/>
      <c r="Y47" s="173">
        <f t="shared" si="11"/>
        <v>0</v>
      </c>
      <c r="Z47" s="176">
        <f t="shared" si="12"/>
        <v>0</v>
      </c>
      <c r="AA47" s="176">
        <f t="shared" si="13"/>
        <v>0</v>
      </c>
      <c r="AB47" s="176">
        <f t="shared" si="9"/>
        <v>0</v>
      </c>
    </row>
    <row r="48" spans="1:28" ht="18.5" x14ac:dyDescent="0.45">
      <c r="A48" s="127" t="str">
        <f t="shared" si="5"/>
        <v/>
      </c>
      <c r="B48" s="83"/>
      <c r="C48" s="132">
        <f>IF(ISTEXT(B48),Kostenzuordnung!$J$205,0)</f>
        <v>0</v>
      </c>
      <c r="D48" s="82"/>
      <c r="E48" s="135">
        <f t="shared" si="14"/>
        <v>0</v>
      </c>
      <c r="F48" s="65"/>
      <c r="G48" s="142">
        <f>IF(ISTEXT(B48),'Nachrichtl. Barmittel'!$B$8,0)</f>
        <v>0</v>
      </c>
      <c r="H48" s="358">
        <f>IF(ISTEXT(B48),'Nachrichtl. Barmittel'!$B$11,0)</f>
        <v>0</v>
      </c>
      <c r="I48" s="539"/>
      <c r="J48" s="538">
        <f t="shared" si="7"/>
        <v>0</v>
      </c>
      <c r="K48" s="165">
        <f t="shared" si="8"/>
        <v>0</v>
      </c>
      <c r="L48" s="75"/>
      <c r="M48" s="167">
        <f t="shared" si="0"/>
        <v>0</v>
      </c>
      <c r="N48" s="79"/>
      <c r="O48" s="170">
        <f t="shared" si="1"/>
        <v>0</v>
      </c>
      <c r="P48" s="79"/>
      <c r="Q48" s="170">
        <f t="shared" si="2"/>
        <v>0</v>
      </c>
      <c r="R48" s="80"/>
      <c r="S48" s="170">
        <f t="shared" si="10"/>
        <v>0</v>
      </c>
      <c r="T48" s="79"/>
      <c r="U48" s="173">
        <f t="shared" si="3"/>
        <v>0</v>
      </c>
      <c r="V48" s="81"/>
      <c r="W48" s="176">
        <f t="shared" si="4"/>
        <v>0</v>
      </c>
      <c r="X48" s="79"/>
      <c r="Y48" s="173">
        <f t="shared" si="11"/>
        <v>0</v>
      </c>
      <c r="Z48" s="176">
        <f t="shared" si="12"/>
        <v>0</v>
      </c>
      <c r="AA48" s="176">
        <f t="shared" si="13"/>
        <v>0</v>
      </c>
      <c r="AB48" s="176">
        <f t="shared" si="9"/>
        <v>0</v>
      </c>
    </row>
    <row r="49" spans="1:28" ht="18.5" x14ac:dyDescent="0.45">
      <c r="A49" s="127" t="str">
        <f t="shared" si="5"/>
        <v/>
      </c>
      <c r="B49" s="83"/>
      <c r="C49" s="132">
        <f>IF(ISTEXT(B49),Kostenzuordnung!$J$205,0)</f>
        <v>0</v>
      </c>
      <c r="D49" s="82"/>
      <c r="E49" s="135">
        <f t="shared" si="14"/>
        <v>0</v>
      </c>
      <c r="F49" s="65"/>
      <c r="G49" s="142">
        <f>IF(ISTEXT(B49),'Nachrichtl. Barmittel'!$B$8,0)</f>
        <v>0</v>
      </c>
      <c r="H49" s="358">
        <f>IF(ISTEXT(B49),'Nachrichtl. Barmittel'!$B$11,0)</f>
        <v>0</v>
      </c>
      <c r="I49" s="539"/>
      <c r="J49" s="538">
        <f t="shared" si="7"/>
        <v>0</v>
      </c>
      <c r="K49" s="165">
        <f t="shared" si="8"/>
        <v>0</v>
      </c>
      <c r="L49" s="75"/>
      <c r="M49" s="167">
        <f t="shared" si="0"/>
        <v>0</v>
      </c>
      <c r="N49" s="79"/>
      <c r="O49" s="170">
        <f t="shared" si="1"/>
        <v>0</v>
      </c>
      <c r="P49" s="79"/>
      <c r="Q49" s="170">
        <f t="shared" si="2"/>
        <v>0</v>
      </c>
      <c r="R49" s="80"/>
      <c r="S49" s="170">
        <f t="shared" si="10"/>
        <v>0</v>
      </c>
      <c r="T49" s="79"/>
      <c r="U49" s="173">
        <f t="shared" si="3"/>
        <v>0</v>
      </c>
      <c r="V49" s="81"/>
      <c r="W49" s="176">
        <f t="shared" si="4"/>
        <v>0</v>
      </c>
      <c r="X49" s="79"/>
      <c r="Y49" s="173">
        <f t="shared" si="11"/>
        <v>0</v>
      </c>
      <c r="Z49" s="176">
        <f t="shared" si="12"/>
        <v>0</v>
      </c>
      <c r="AA49" s="176">
        <f t="shared" si="13"/>
        <v>0</v>
      </c>
      <c r="AB49" s="176">
        <f t="shared" si="9"/>
        <v>0</v>
      </c>
    </row>
    <row r="50" spans="1:28" ht="18.5" x14ac:dyDescent="0.45">
      <c r="A50" s="127" t="str">
        <f t="shared" si="5"/>
        <v/>
      </c>
      <c r="B50" s="83"/>
      <c r="C50" s="132">
        <f>IF(ISTEXT(B50),Kostenzuordnung!$J$205,0)</f>
        <v>0</v>
      </c>
      <c r="D50" s="82"/>
      <c r="E50" s="135">
        <f t="shared" si="14"/>
        <v>0</v>
      </c>
      <c r="F50" s="65"/>
      <c r="G50" s="142">
        <f>IF(ISTEXT(B50),'Nachrichtl. Barmittel'!$B$8,0)</f>
        <v>0</v>
      </c>
      <c r="H50" s="358">
        <f>IF(ISTEXT(B50),'Nachrichtl. Barmittel'!$B$11,0)</f>
        <v>0</v>
      </c>
      <c r="I50" s="539"/>
      <c r="J50" s="538">
        <f t="shared" si="7"/>
        <v>0</v>
      </c>
      <c r="K50" s="165">
        <f t="shared" si="8"/>
        <v>0</v>
      </c>
      <c r="L50" s="75"/>
      <c r="M50" s="167">
        <f t="shared" si="0"/>
        <v>0</v>
      </c>
      <c r="N50" s="79"/>
      <c r="O50" s="170">
        <f t="shared" si="1"/>
        <v>0</v>
      </c>
      <c r="P50" s="79"/>
      <c r="Q50" s="170">
        <f t="shared" si="2"/>
        <v>0</v>
      </c>
      <c r="R50" s="80"/>
      <c r="S50" s="170">
        <f t="shared" si="10"/>
        <v>0</v>
      </c>
      <c r="T50" s="79"/>
      <c r="U50" s="173">
        <f t="shared" si="3"/>
        <v>0</v>
      </c>
      <c r="V50" s="81"/>
      <c r="W50" s="176">
        <f t="shared" si="4"/>
        <v>0</v>
      </c>
      <c r="X50" s="79"/>
      <c r="Y50" s="173">
        <f t="shared" si="11"/>
        <v>0</v>
      </c>
      <c r="Z50" s="176">
        <f t="shared" si="12"/>
        <v>0</v>
      </c>
      <c r="AA50" s="176">
        <f t="shared" si="13"/>
        <v>0</v>
      </c>
      <c r="AB50" s="176">
        <f t="shared" si="9"/>
        <v>0</v>
      </c>
    </row>
    <row r="51" spans="1:28" ht="19" thickBot="1" x14ac:dyDescent="0.5">
      <c r="A51" s="128" t="str">
        <f t="shared" si="5"/>
        <v/>
      </c>
      <c r="B51" s="84"/>
      <c r="C51" s="133">
        <f>IF(ISTEXT(B51),Kostenzuordnung!$J$205,0)</f>
        <v>0</v>
      </c>
      <c r="D51" s="85"/>
      <c r="E51" s="136">
        <f t="shared" si="6"/>
        <v>0</v>
      </c>
      <c r="F51" s="65"/>
      <c r="G51" s="143">
        <f>IF(ISTEXT(B51),'Nachrichtl. Barmittel'!$B$8,0)</f>
        <v>0</v>
      </c>
      <c r="H51" s="359">
        <f>IF(ISTEXT(B51),'Nachrichtl. Barmittel'!$B$11,0)</f>
        <v>0</v>
      </c>
      <c r="I51" s="540"/>
      <c r="J51" s="538">
        <f t="shared" si="7"/>
        <v>0</v>
      </c>
      <c r="K51" s="165">
        <f>+G51+E51+H51+J51</f>
        <v>0</v>
      </c>
      <c r="L51" s="75"/>
      <c r="M51" s="168">
        <f t="shared" si="0"/>
        <v>0</v>
      </c>
      <c r="N51" s="86"/>
      <c r="O51" s="171">
        <f t="shared" si="1"/>
        <v>0</v>
      </c>
      <c r="P51" s="86"/>
      <c r="Q51" s="171">
        <f t="shared" si="2"/>
        <v>0</v>
      </c>
      <c r="R51" s="87"/>
      <c r="S51" s="171">
        <f t="shared" si="10"/>
        <v>0</v>
      </c>
      <c r="T51" s="86"/>
      <c r="U51" s="174">
        <f t="shared" si="3"/>
        <v>0</v>
      </c>
      <c r="V51" s="88"/>
      <c r="W51" s="177">
        <f t="shared" si="4"/>
        <v>0</v>
      </c>
      <c r="X51" s="86"/>
      <c r="Y51" s="173">
        <f t="shared" si="11"/>
        <v>0</v>
      </c>
      <c r="Z51" s="176">
        <f t="shared" si="12"/>
        <v>0</v>
      </c>
      <c r="AA51" s="176">
        <f t="shared" si="13"/>
        <v>0</v>
      </c>
      <c r="AB51" s="177">
        <f t="shared" si="9"/>
        <v>0</v>
      </c>
    </row>
    <row r="52" spans="1:28" ht="36.5" thickBot="1" x14ac:dyDescent="0.4">
      <c r="A52" s="129">
        <f>+SUM(A12:A51)</f>
        <v>30</v>
      </c>
      <c r="B52" s="138"/>
      <c r="C52" s="134" t="s">
        <v>113</v>
      </c>
      <c r="D52" s="134" t="s">
        <v>114</v>
      </c>
      <c r="E52" s="137" t="s">
        <v>92</v>
      </c>
      <c r="F52" s="65"/>
      <c r="G52" s="89"/>
      <c r="H52" s="90"/>
      <c r="I52" s="90"/>
      <c r="J52" s="90"/>
      <c r="K52" s="90"/>
      <c r="L52" s="90"/>
      <c r="M52" s="90"/>
      <c r="N52" s="90"/>
      <c r="O52" s="90"/>
      <c r="P52" s="90"/>
      <c r="Q52" s="90"/>
      <c r="R52" s="90"/>
      <c r="S52" s="90"/>
      <c r="T52" s="90"/>
      <c r="U52" s="90"/>
      <c r="V52" s="90"/>
      <c r="W52" s="90"/>
      <c r="X52" s="90"/>
      <c r="Y52" s="90"/>
      <c r="Z52" s="90"/>
      <c r="AA52" s="90"/>
      <c r="AB52" s="91"/>
    </row>
    <row r="53" spans="1:28" x14ac:dyDescent="0.35">
      <c r="A53" s="92" t="str">
        <f>+IF(A52&lt;&gt;Stammdaten!B8,"Achtung, der hier erfasste Platzzahl weicht von der Gesamtplatzzahl ab. Bitte erfassen Sie in Spalte B alle Plätze der Einrichtung (inkl. derzeit nicht belegter Plätze z.B. mit 'leer'), damit das Tool korrekt rechnet!","")</f>
        <v/>
      </c>
    </row>
    <row r="54" spans="1:28" s="39" customFormat="1" ht="10.5" x14ac:dyDescent="0.25">
      <c r="C54" s="130" t="s">
        <v>115</v>
      </c>
      <c r="D54" s="130" t="s">
        <v>115</v>
      </c>
      <c r="L54" s="93"/>
    </row>
    <row r="55" spans="1:28" s="39" customFormat="1" ht="10.5" x14ac:dyDescent="0.25">
      <c r="C55" s="131">
        <f>+SUM(C12:C51)*12-Kostenzuordnung!J205*12*Stammdaten!B8</f>
        <v>0</v>
      </c>
      <c r="D55" s="131">
        <f>ROUND((SUM(D12:D51)*12)-Kostenzuordnung!I205*Kostenzuordnung!K16,-1)</f>
        <v>0</v>
      </c>
      <c r="L55" s="93"/>
      <c r="O55" s="94"/>
    </row>
    <row r="56" spans="1:28" x14ac:dyDescent="0.35">
      <c r="D56" s="95"/>
    </row>
    <row r="61" spans="1:28" x14ac:dyDescent="0.35">
      <c r="C61" s="96"/>
    </row>
    <row r="62" spans="1:28" x14ac:dyDescent="0.35">
      <c r="C62" s="96"/>
    </row>
  </sheetData>
  <sheetProtection sheet="1" objects="1" scenarios="1"/>
  <mergeCells count="7">
    <mergeCell ref="X8:Y8"/>
    <mergeCell ref="I7:J7"/>
    <mergeCell ref="N8:O8"/>
    <mergeCell ref="P8:Q8"/>
    <mergeCell ref="R8:S8"/>
    <mergeCell ref="T8:U8"/>
    <mergeCell ref="I8:J8"/>
  </mergeCells>
  <conditionalFormatting sqref="C55">
    <cfRule type="expression" dxfId="7" priority="5">
      <formula>OR(C55&lt;-0.0009,C55&gt;0.0009)</formula>
    </cfRule>
  </conditionalFormatting>
  <conditionalFormatting sqref="D55">
    <cfRule type="expression" dxfId="6" priority="4">
      <formula>OR(D55&lt;-0.0009,D55&gt;0.0009)</formula>
    </cfRule>
  </conditionalFormatting>
  <pageMargins left="0.7" right="0.7" top="0.78740157499999996" bottom="0.78740157499999996" header="0.3" footer="0.3"/>
  <pageSetup paperSize="8" scale="95"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0" id="{B1B8F990-3E38-427C-90C7-1E1C5F19011F}">
            <xm:f>A52&lt;&gt;Stammdaten!$B$8</xm:f>
            <x14:dxf>
              <fill>
                <patternFill>
                  <bgColor rgb="FFFF0000"/>
                </patternFill>
              </fill>
            </x14:dxf>
          </x14:cfRule>
          <xm:sqref>A52</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DB746E-C65F-493C-B8D6-EF9143E6AECB}">
  <sheetPr>
    <tabColor rgb="FF92D050"/>
  </sheetPr>
  <dimension ref="A1:T40"/>
  <sheetViews>
    <sheetView showGridLines="0" zoomScale="90" zoomScaleNormal="90" workbookViewId="0">
      <selection activeCell="A3" sqref="A3"/>
    </sheetView>
  </sheetViews>
  <sheetFormatPr baseColWidth="10" defaultColWidth="10.81640625" defaultRowHeight="14.5" x14ac:dyDescent="0.35"/>
  <cols>
    <col min="1" max="1" width="3.54296875" style="472" customWidth="1"/>
    <col min="2" max="2" width="51.26953125" style="179" customWidth="1"/>
    <col min="3" max="3" width="32.81640625" style="179" customWidth="1"/>
    <col min="4" max="4" width="13" style="179" customWidth="1"/>
    <col min="5" max="5" width="10.81640625" style="179" customWidth="1"/>
    <col min="6" max="6" width="12.81640625" style="179" customWidth="1"/>
    <col min="7" max="7" width="11.81640625" style="179" customWidth="1"/>
    <col min="8" max="8" width="10.81640625" style="179" customWidth="1"/>
    <col min="9" max="9" width="11.81640625" style="179" customWidth="1"/>
    <col min="10" max="17" width="10.81640625" style="179" customWidth="1"/>
    <col min="18" max="18" width="12.54296875" style="179" bestFit="1" customWidth="1"/>
    <col min="19" max="19" width="14.54296875" style="179" bestFit="1" customWidth="1"/>
    <col min="20" max="16384" width="10.81640625" style="179"/>
  </cols>
  <sheetData>
    <row r="1" spans="1:18" ht="26" x14ac:dyDescent="0.6">
      <c r="A1" s="396" t="s">
        <v>524</v>
      </c>
      <c r="B1" s="397"/>
      <c r="C1" s="398"/>
      <c r="D1" s="398"/>
      <c r="E1" s="398"/>
      <c r="F1" s="398"/>
      <c r="G1" s="398"/>
      <c r="H1" s="398"/>
      <c r="I1" s="398"/>
      <c r="J1" s="398"/>
      <c r="K1" s="398"/>
      <c r="L1" s="398"/>
      <c r="M1" s="398"/>
      <c r="N1" s="398"/>
      <c r="O1" s="398"/>
      <c r="P1" s="398"/>
      <c r="Q1" s="398"/>
      <c r="R1" s="399"/>
    </row>
    <row r="2" spans="1:18" ht="15" thickBot="1" x14ac:dyDescent="0.4">
      <c r="A2" s="500" t="str">
        <f>+Stammdaten!B6</f>
        <v>Wohnheim Musterhausen</v>
      </c>
      <c r="B2" s="501"/>
      <c r="C2" s="502"/>
      <c r="D2" s="400"/>
      <c r="E2" s="400"/>
      <c r="F2" s="400"/>
      <c r="G2" s="400"/>
      <c r="H2" s="400"/>
      <c r="I2" s="400"/>
      <c r="J2" s="400"/>
      <c r="K2" s="400"/>
      <c r="L2" s="400"/>
      <c r="M2" s="400"/>
      <c r="N2" s="400"/>
      <c r="O2" s="400"/>
      <c r="P2" s="492"/>
      <c r="Q2" s="493"/>
      <c r="R2" s="494"/>
    </row>
    <row r="3" spans="1:18" ht="15.5" x14ac:dyDescent="0.35">
      <c r="A3" s="401"/>
      <c r="B3" s="401"/>
      <c r="C3" s="401"/>
      <c r="D3" s="402"/>
      <c r="E3" s="403"/>
      <c r="F3" s="404"/>
      <c r="G3" s="404"/>
      <c r="H3" s="404"/>
      <c r="I3" s="404"/>
      <c r="J3" s="404"/>
      <c r="K3" s="404"/>
      <c r="L3" s="404"/>
      <c r="M3" s="404"/>
      <c r="N3" s="404"/>
      <c r="O3" s="404"/>
      <c r="P3" s="404"/>
      <c r="Q3" s="404"/>
      <c r="R3" s="404"/>
    </row>
    <row r="4" spans="1:18" s="471" customFormat="1" ht="21" x14ac:dyDescent="0.35">
      <c r="A4" s="489" t="str">
        <f>"IST-Kosten aus dem Basisjahr " &amp; Kostenzuordnung!$G$8</f>
        <v>IST-Kosten aus dem Basisjahr 2019</v>
      </c>
      <c r="B4" s="490"/>
      <c r="C4" s="491"/>
      <c r="D4" s="490" t="s">
        <v>72</v>
      </c>
      <c r="E4" s="490"/>
      <c r="F4" s="491"/>
      <c r="G4" s="489" t="s">
        <v>488</v>
      </c>
      <c r="H4" s="490"/>
      <c r="I4" s="491"/>
      <c r="J4" s="489" t="s">
        <v>73</v>
      </c>
      <c r="K4" s="490"/>
      <c r="L4" s="491"/>
      <c r="M4" s="489" t="s">
        <v>75</v>
      </c>
      <c r="N4" s="490"/>
      <c r="O4" s="491"/>
      <c r="P4" s="489" t="s">
        <v>489</v>
      </c>
      <c r="Q4" s="490"/>
      <c r="R4" s="491"/>
    </row>
    <row r="5" spans="1:18" x14ac:dyDescent="0.35">
      <c r="A5" s="405"/>
      <c r="B5" s="398"/>
      <c r="C5" s="406"/>
      <c r="D5" s="407"/>
      <c r="E5" s="407"/>
      <c r="F5" s="408"/>
      <c r="G5" s="409"/>
      <c r="H5" s="407"/>
      <c r="I5" s="408"/>
      <c r="J5" s="410"/>
      <c r="K5" s="398"/>
      <c r="L5" s="399"/>
      <c r="M5" s="410"/>
      <c r="N5" s="398"/>
      <c r="O5" s="399"/>
      <c r="P5" s="410"/>
      <c r="Q5" s="398"/>
      <c r="R5" s="399"/>
    </row>
    <row r="6" spans="1:18" ht="15.5" x14ac:dyDescent="0.35">
      <c r="A6" s="411" t="s">
        <v>490</v>
      </c>
      <c r="B6" s="412"/>
      <c r="C6" s="413"/>
      <c r="D6" s="414" t="s">
        <v>491</v>
      </c>
      <c r="E6" s="415" t="s">
        <v>492</v>
      </c>
      <c r="F6" s="416" t="s">
        <v>493</v>
      </c>
      <c r="G6" s="417" t="s">
        <v>491</v>
      </c>
      <c r="H6" s="415" t="s">
        <v>492</v>
      </c>
      <c r="I6" s="416" t="s">
        <v>493</v>
      </c>
      <c r="J6" s="417" t="s">
        <v>491</v>
      </c>
      <c r="K6" s="415" t="s">
        <v>492</v>
      </c>
      <c r="L6" s="416" t="s">
        <v>493</v>
      </c>
      <c r="M6" s="417" t="s">
        <v>491</v>
      </c>
      <c r="N6" s="415" t="s">
        <v>492</v>
      </c>
      <c r="O6" s="416" t="s">
        <v>493</v>
      </c>
      <c r="P6" s="417" t="s">
        <v>491</v>
      </c>
      <c r="Q6" s="415" t="s">
        <v>492</v>
      </c>
      <c r="R6" s="416" t="s">
        <v>493</v>
      </c>
    </row>
    <row r="7" spans="1:18" x14ac:dyDescent="0.35">
      <c r="A7" s="418" t="s">
        <v>487</v>
      </c>
      <c r="B7" s="419" t="s">
        <v>351</v>
      </c>
      <c r="C7" s="420"/>
      <c r="D7" s="421">
        <f>SUMIFS(Kostenzuordnung!$C$22:$C$209,Kostenzuordnung!$D$22:$D$209,"Fachleistung",Kostenzuordnung!$L$22:$L$209,$B7,Kostenzuordnung!$M$22:$M$209,D$6)+SUMIFS(Kostenzuordnung!$C$22:$C$209,Kostenzuordnung!$D$22:$D$209,"Regelbedarf anteilig",Kostenzuordnung!$L$22:$L$209,$B7,Kostenzuordnung!$M$22:$M$209,D$6)-SUMIFS(Kostenzuordnung!$F$22:$F$209,Kostenzuordnung!$D$22:$D$209,"Regelbedarf anteilig",Kostenzuordnung!$L$22:$L$209,$B7,Kostenzuordnung!$M$22:$M$209,D$6)</f>
        <v>491750</v>
      </c>
      <c r="E7" s="422">
        <f>SUMIFS(Kostenzuordnung!$C$22:$C$209,Kostenzuordnung!$D$22:$D$209,"Fachleistung",Kostenzuordnung!$L$22:$L$209,$B7,Kostenzuordnung!$M$22:$M$209,E$6)+SUMIFS(Kostenzuordnung!$C$22:$C$209,Kostenzuordnung!$D$22:$D$209,"Regelbedarf anteilig",Kostenzuordnung!$L$22:$L$209,$B7,Kostenzuordnung!$M$22:$M$209,E$6)-SUMIFS(Kostenzuordnung!$F$22:$F$209,Kostenzuordnung!$D$22:$D$209,"Regelbedarf anteilig",Kostenzuordnung!$L$22:$L$209,$B7,Kostenzuordnung!$M$22:$M$209,E$6)</f>
        <v>0</v>
      </c>
      <c r="F7" s="423">
        <f>SUM(D7:E7)</f>
        <v>491750</v>
      </c>
      <c r="G7" s="424">
        <f>SUMIFS(Kostenzuordnung!$C$22:$C$209,Kostenzuordnung!$D$22:$D$209,"Kosten d. Unterk. (KdU)",Kostenzuordnung!$L$22:$L$209,$B7,Kostenzuordnung!$M$22:$M$209,G$6)</f>
        <v>35050</v>
      </c>
      <c r="H7" s="422">
        <f>SUMIFS(Kostenzuordnung!$C$22:$C$209,Kostenzuordnung!$D$22:$D$209,"Kosten d. Unterk. (KdU)",Kostenzuordnung!$L$22:$L$209,$B7,Kostenzuordnung!$M$22:$M$209,H$6)</f>
        <v>0</v>
      </c>
      <c r="I7" s="423">
        <f>SUM(G7:H7)</f>
        <v>35050</v>
      </c>
      <c r="J7" s="424">
        <f>SUMIFS(Kostenzuordnung!$F$22:$F$209,Kostenzuordnung!$D$22:$D$209,"Regelbedarf",Kostenzuordnung!$L$22:$L$209,$B7,Kostenzuordnung!$M$22:$M$209,J$6)+SUMIFS(Kostenzuordnung!$F$22:$F$209,Kostenzuordnung!$D$22:$D$209,"Regelbedarf anteilig",Kostenzuordnung!$L$22:$L$209,$B7,Kostenzuordnung!$M$22:$M$209,J$6)</f>
        <v>0</v>
      </c>
      <c r="K7" s="422">
        <f>SUMIFS(Kostenzuordnung!$F$22:$F$209,Kostenzuordnung!$D$22:$D$209,"Regelbedarf",Kostenzuordnung!$L$22:$L$209,$B7,Kostenzuordnung!$M$22:$M$209,K$6)+SUMIFS(Kostenzuordnung!$F$22:$F$209,Kostenzuordnung!$D$22:$D$209,"Regelbedarf anteilig",Kostenzuordnung!$L$22:$L$209,$B7,Kostenzuordnung!$M$22:$M$209,K$6)</f>
        <v>0</v>
      </c>
      <c r="L7" s="423">
        <f>SUM(J7:K7)</f>
        <v>0</v>
      </c>
      <c r="M7" s="424">
        <f>SUMIFS(Kostenzuordnung!$C$22:$C$209,Kostenzuordnung!$D$22:$D$209,"andere Refinanzierung",Kostenzuordnung!$L$22:$L$209,$B7,Kostenzuordnung!$M$22:$M$209,M$6)</f>
        <v>0</v>
      </c>
      <c r="N7" s="422">
        <f>SUMIFS(Kostenzuordnung!$C$22:$C$209,Kostenzuordnung!$D$22:$D$209,"andere Refinanzierung",Kostenzuordnung!$L$22:$L$209,$B7,Kostenzuordnung!$M$22:$M$209,N$6)</f>
        <v>0</v>
      </c>
      <c r="O7" s="423">
        <f>SUM(M7:N7)</f>
        <v>0</v>
      </c>
      <c r="P7" s="424">
        <f t="shared" ref="P7:Q9" si="0">D7+G7+J7+M7</f>
        <v>526800</v>
      </c>
      <c r="Q7" s="422">
        <f t="shared" si="0"/>
        <v>0</v>
      </c>
      <c r="R7" s="423">
        <f>SUM(P7:Q7)</f>
        <v>526800</v>
      </c>
    </row>
    <row r="8" spans="1:18" x14ac:dyDescent="0.35">
      <c r="A8" s="425" t="s">
        <v>494</v>
      </c>
      <c r="B8" s="426" t="s">
        <v>100</v>
      </c>
      <c r="C8" s="427" t="s">
        <v>495</v>
      </c>
      <c r="D8" s="421">
        <f>SUMIFS(Kostenzuordnung!$C$22:$C$209,Kostenzuordnung!$D$22:$D$209,"Fachleistung",Kostenzuordnung!$L$22:$L$209,$C8,Kostenzuordnung!$M$22:$M$209,D$6)+SUMIFS(Kostenzuordnung!$C$22:$C$209,Kostenzuordnung!$D$22:$D$209,"Regelbedarf anteilig",Kostenzuordnung!$L$22:$L$209,$C8,Kostenzuordnung!$M$22:$M$209,D$6)-SUMIFS(Kostenzuordnung!$F$22:$F$209,Kostenzuordnung!$D$22:$D$209,"Regelbedarf anteilig",Kostenzuordnung!$L$22:$L$209,$C8,Kostenzuordnung!$M$22:$M$209,D$6)</f>
        <v>0</v>
      </c>
      <c r="E8" s="422">
        <f>SUMIFS(Kostenzuordnung!$C$22:$C$209,Kostenzuordnung!$D$22:$D$209,"Fachleistung",Kostenzuordnung!$L$22:$L$209,$C8,Kostenzuordnung!$M$22:$M$209,E$6)+SUMIFS(Kostenzuordnung!$C$22:$C$209,Kostenzuordnung!$D$22:$D$209,"Regelbedarf anteilig",Kostenzuordnung!$L$22:$L$209,$C8,Kostenzuordnung!$M$22:$M$209,E$6)-SUMIFS(Kostenzuordnung!$F$22:$F$209,Kostenzuordnung!$D$22:$D$209,"Regelbedarf anteilig",Kostenzuordnung!$L$22:$L$209,$C8,Kostenzuordnung!$M$22:$M$209,E$6)</f>
        <v>0</v>
      </c>
      <c r="F8" s="423">
        <f>SUM(D8:E8)</f>
        <v>0</v>
      </c>
      <c r="G8" s="424">
        <f>SUMIFS(Kostenzuordnung!$C$22:$C$209,Kostenzuordnung!$D$22:$D$209,"Kosten d. Unterk. (KdU)",Kostenzuordnung!$L$22:$L$209,$C8,Kostenzuordnung!$M$22:$M$209,G$6)</f>
        <v>0</v>
      </c>
      <c r="H8" s="422">
        <f>SUMIFS(Kostenzuordnung!$C$22:$C$209,Kostenzuordnung!$D$22:$D$209,"Kosten d. Unterk. (KdU)",Kostenzuordnung!$L$22:$L$209,$C8,Kostenzuordnung!$M$22:$M$209,H$6)</f>
        <v>0</v>
      </c>
      <c r="I8" s="423">
        <f>SUM(G8:H8)</f>
        <v>0</v>
      </c>
      <c r="J8" s="424">
        <f>SUMIFS(Kostenzuordnung!$F$22:$F$209,Kostenzuordnung!$D$22:$D$209,"Regelbedarf",Kostenzuordnung!$L$22:$L$209,$C8,Kostenzuordnung!$M$22:$M$209,J$6)+SUMIFS(Kostenzuordnung!$F$22:$F$209,Kostenzuordnung!$D$22:$D$209,"Regelbedarf anteilig",Kostenzuordnung!$L$22:$L$209,$C8,Kostenzuordnung!$M$22:$M$209,J$6)</f>
        <v>500</v>
      </c>
      <c r="K8" s="422">
        <f>SUMIFS(Kostenzuordnung!$F$22:$F$209,Kostenzuordnung!$D$22:$D$209,"Regelbedarf",Kostenzuordnung!$L$22:$L$209,$C8,Kostenzuordnung!$M$22:$M$209,K$6)+SUMIFS(Kostenzuordnung!$F$22:$F$209,Kostenzuordnung!$D$22:$D$209,"Regelbedarf anteilig",Kostenzuordnung!$L$22:$L$209,$C8,Kostenzuordnung!$M$22:$M$209,K$6)</f>
        <v>0</v>
      </c>
      <c r="L8" s="423">
        <f>SUM(J8:K8)</f>
        <v>500</v>
      </c>
      <c r="M8" s="424">
        <f>SUMIFS(Kostenzuordnung!$C$22:$C$209,Kostenzuordnung!$D$22:$D$209,"andere Refinanzierung",Kostenzuordnung!$L$22:$L$209,$C8,Kostenzuordnung!$M$22:$M$209,M$6)</f>
        <v>0</v>
      </c>
      <c r="N8" s="422">
        <f>SUMIFS(Kostenzuordnung!$C$22:$C$209,Kostenzuordnung!$D$22:$D$209,"andere Refinanzierung",Kostenzuordnung!$L$22:$L$209,$C8,Kostenzuordnung!$M$22:$M$209,N$6)</f>
        <v>0</v>
      </c>
      <c r="O8" s="423">
        <f>SUM(M8:N8)</f>
        <v>0</v>
      </c>
      <c r="P8" s="424">
        <f t="shared" si="0"/>
        <v>500</v>
      </c>
      <c r="Q8" s="422">
        <f t="shared" si="0"/>
        <v>0</v>
      </c>
      <c r="R8" s="423">
        <f>SUM(P8:Q8)</f>
        <v>500</v>
      </c>
    </row>
    <row r="9" spans="1:18" x14ac:dyDescent="0.35">
      <c r="A9" s="425" t="s">
        <v>496</v>
      </c>
      <c r="B9" s="426" t="s">
        <v>102</v>
      </c>
      <c r="C9" s="427" t="s">
        <v>497</v>
      </c>
      <c r="D9" s="421">
        <f>SUMIFS(Kostenzuordnung!$C$22:$C$209,Kostenzuordnung!$D$22:$D$209,"Fachleistung",Kostenzuordnung!$L$22:$L$209,$C9,Kostenzuordnung!$M$22:$M$209,D$6)+SUMIFS(Kostenzuordnung!$C$22:$C$209,Kostenzuordnung!$D$22:$D$209,"Regelbedarf anteilig",Kostenzuordnung!$L$22:$L$209,$C9,Kostenzuordnung!$M$22:$M$209,D$6)-SUMIFS(Kostenzuordnung!$F$22:$F$209,Kostenzuordnung!$D$22:$D$209,"Regelbedarf anteilig",Kostenzuordnung!$L$22:$L$209,$C9,Kostenzuordnung!$M$22:$M$209,D$6)</f>
        <v>0</v>
      </c>
      <c r="E9" s="422">
        <f>SUMIFS(Kostenzuordnung!$C$22:$C$209,Kostenzuordnung!$D$22:$D$209,"Fachleistung",Kostenzuordnung!$L$22:$L$209,$C9,Kostenzuordnung!$M$22:$M$209,E$6)+SUMIFS(Kostenzuordnung!$C$22:$C$209,Kostenzuordnung!$D$22:$D$209,"Regelbedarf anteilig",Kostenzuordnung!$L$22:$L$209,$C9,Kostenzuordnung!$M$22:$M$209,E$6)-SUMIFS(Kostenzuordnung!$F$22:$F$209,Kostenzuordnung!$D$22:$D$209,"Regelbedarf anteilig",Kostenzuordnung!$L$22:$L$209,$C9,Kostenzuordnung!$M$22:$M$209,E$6)</f>
        <v>0</v>
      </c>
      <c r="F9" s="423">
        <f t="shared" ref="F9:F10" si="1">SUM(D9:E9)</f>
        <v>0</v>
      </c>
      <c r="G9" s="424">
        <f>SUMIFS(Kostenzuordnung!$C$22:$C$209,Kostenzuordnung!$D$22:$D$209,"Kosten d. Unterk. (KdU)",Kostenzuordnung!$L$22:$L$209,$C9,Kostenzuordnung!$M$22:$M$209,G$6)</f>
        <v>0</v>
      </c>
      <c r="H9" s="422">
        <f>SUMIFS(Kostenzuordnung!$C$22:$C$209,Kostenzuordnung!$D$22:$D$209,"Kosten d. Unterk. (KdU)",Kostenzuordnung!$L$22:$L$209,$C9,Kostenzuordnung!$M$22:$M$209,H$6)</f>
        <v>0</v>
      </c>
      <c r="I9" s="423">
        <f t="shared" ref="I9:I10" si="2">SUM(G9:H9)</f>
        <v>0</v>
      </c>
      <c r="J9" s="424">
        <f>SUMIFS(Kostenzuordnung!$F$22:$F$209,Kostenzuordnung!$D$22:$D$209,"Regelbedarf",Kostenzuordnung!$L$22:$L$209,$C9,Kostenzuordnung!$M$22:$M$209,J$6)+SUMIFS(Kostenzuordnung!$F$22:$F$209,Kostenzuordnung!$D$22:$D$209,"Regelbedarf anteilig",Kostenzuordnung!$L$22:$L$209,$C9,Kostenzuordnung!$M$22:$M$209,J$6)</f>
        <v>0</v>
      </c>
      <c r="K9" s="422">
        <f>SUMIFS(Kostenzuordnung!$F$22:$F$209,Kostenzuordnung!$D$22:$D$209,"Regelbedarf",Kostenzuordnung!$L$22:$L$209,$C9,Kostenzuordnung!$M$22:$M$209,K$6)+SUMIFS(Kostenzuordnung!$F$22:$F$209,Kostenzuordnung!$D$22:$D$209,"Regelbedarf anteilig",Kostenzuordnung!$L$22:$L$209,$C9,Kostenzuordnung!$M$22:$M$209,K$6)</f>
        <v>0</v>
      </c>
      <c r="L9" s="423">
        <f t="shared" ref="L9:L10" si="3">SUM(J9:K9)</f>
        <v>0</v>
      </c>
      <c r="M9" s="424">
        <f>SUMIFS(Kostenzuordnung!$C$22:$C$209,Kostenzuordnung!$D$22:$D$209,"andere Refinanzierung",Kostenzuordnung!$L$22:$L$209,$C9,Kostenzuordnung!$M$22:$M$209,M$6)</f>
        <v>0</v>
      </c>
      <c r="N9" s="422">
        <f>SUMIFS(Kostenzuordnung!$C$22:$C$209,Kostenzuordnung!$D$22:$D$209,"andere Refinanzierung",Kostenzuordnung!$L$22:$L$209,$C9,Kostenzuordnung!$M$22:$M$209,N$6)</f>
        <v>0</v>
      </c>
      <c r="O9" s="423">
        <f t="shared" ref="O9:O10" si="4">SUM(M9:N9)</f>
        <v>0</v>
      </c>
      <c r="P9" s="424">
        <f t="shared" si="0"/>
        <v>0</v>
      </c>
      <c r="Q9" s="422">
        <f t="shared" si="0"/>
        <v>0</v>
      </c>
      <c r="R9" s="423">
        <f>SUM(P9:Q9)</f>
        <v>0</v>
      </c>
    </row>
    <row r="10" spans="1:18" ht="15" thickBot="1" x14ac:dyDescent="0.4">
      <c r="A10" s="428" t="s">
        <v>498</v>
      </c>
      <c r="B10" s="429" t="s">
        <v>107</v>
      </c>
      <c r="C10" s="430" t="s">
        <v>499</v>
      </c>
      <c r="D10" s="431">
        <f>SUMIFS(Kostenzuordnung!$C$22:$C$209,Kostenzuordnung!$D$22:$D$209,"Fachleistung",Kostenzuordnung!$L$22:$L$209,$C10,Kostenzuordnung!$M$22:$M$209,D$6)+SUMIFS(Kostenzuordnung!$C$22:$C$209,Kostenzuordnung!$D$22:$D$209,"Regelbedarf anteilig",Kostenzuordnung!$L$22:$L$209,$C10,Kostenzuordnung!$M$22:$M$209,D$6)-SUMIFS(Kostenzuordnung!$F$22:$F$209,Kostenzuordnung!$D$22:$D$209,"Regelbedarf anteilig",Kostenzuordnung!$L$22:$L$209,$C10,Kostenzuordnung!$M$22:$M$209,D$6)</f>
        <v>0</v>
      </c>
      <c r="E10" s="432">
        <f>SUMIFS(Kostenzuordnung!$C$22:$C$209,Kostenzuordnung!$D$22:$D$209,"Fachleistung",Kostenzuordnung!$L$22:$L$209,$C10,Kostenzuordnung!$M$22:$M$209,E$6)+SUMIFS(Kostenzuordnung!$C$22:$C$209,Kostenzuordnung!$D$22:$D$209,"Regelbedarf anteilig",Kostenzuordnung!$L$22:$L$209,$C10,Kostenzuordnung!$M$22:$M$209,E$6)-SUMIFS(Kostenzuordnung!$F$22:$F$209,Kostenzuordnung!$D$22:$D$209,"Regelbedarf anteilig",Kostenzuordnung!$L$22:$L$209,$C10,Kostenzuordnung!$M$22:$M$209,E$6)</f>
        <v>0</v>
      </c>
      <c r="F10" s="433">
        <f t="shared" si="1"/>
        <v>0</v>
      </c>
      <c r="G10" s="434">
        <f>SUMIFS(Kostenzuordnung!$C$22:$C$209,Kostenzuordnung!$D$22:$D$209,"Kosten d. Unterk. (KdU)",Kostenzuordnung!$L$22:$L$209,$C10,Kostenzuordnung!$M$22:$M$209,G$6)</f>
        <v>0</v>
      </c>
      <c r="H10" s="432">
        <f>SUMIFS(Kostenzuordnung!$C$22:$C$209,Kostenzuordnung!$D$22:$D$209,"Kosten d. Unterk. (KdU)",Kostenzuordnung!$L$22:$L$209,$C10,Kostenzuordnung!$M$22:$M$209,H$6)</f>
        <v>0</v>
      </c>
      <c r="I10" s="433">
        <f t="shared" si="2"/>
        <v>0</v>
      </c>
      <c r="J10" s="434">
        <f>SUMIFS(Kostenzuordnung!$F$22:$F$209,Kostenzuordnung!$D$22:$D$209,"Regelbedarf",Kostenzuordnung!$L$22:$L$209,$C10,Kostenzuordnung!$M$22:$M$209,J$6)+SUMIFS(Kostenzuordnung!$F$22:$F$209,Kostenzuordnung!$D$22:$D$209,"Regelbedarf anteilig",Kostenzuordnung!$L$22:$L$209,$C10,Kostenzuordnung!$M$22:$M$209,J$6)</f>
        <v>0</v>
      </c>
      <c r="K10" s="432">
        <f>SUMIFS(Kostenzuordnung!$F$22:$F$209,Kostenzuordnung!$D$22:$D$209,"Regelbedarf",Kostenzuordnung!$L$22:$L$209,$C10,Kostenzuordnung!$M$22:$M$209,K$6)+SUMIFS(Kostenzuordnung!$F$22:$F$209,Kostenzuordnung!$D$22:$D$209,"Regelbedarf anteilig",Kostenzuordnung!$L$22:$L$209,$C10,Kostenzuordnung!$M$22:$M$209,K$6)</f>
        <v>0</v>
      </c>
      <c r="L10" s="433">
        <f t="shared" si="3"/>
        <v>0</v>
      </c>
      <c r="M10" s="434">
        <f>SUMIFS(Kostenzuordnung!$C$22:$C$209,Kostenzuordnung!$D$22:$D$209,"andere Refinanzierung",Kostenzuordnung!$L$22:$L$209,$C10,Kostenzuordnung!$M$22:$M$209,M$6)</f>
        <v>0</v>
      </c>
      <c r="N10" s="432">
        <f>SUMIFS(Kostenzuordnung!$C$22:$C$209,Kostenzuordnung!$D$22:$D$209,"andere Refinanzierung",Kostenzuordnung!$L$22:$L$209,$C10,Kostenzuordnung!$M$22:$M$209,N$6)</f>
        <v>0</v>
      </c>
      <c r="O10" s="433">
        <f t="shared" si="4"/>
        <v>0</v>
      </c>
      <c r="P10" s="434">
        <f t="shared" ref="P10:Q10" si="5">D10+G10+J10+M10</f>
        <v>0</v>
      </c>
      <c r="Q10" s="432">
        <f t="shared" si="5"/>
        <v>0</v>
      </c>
      <c r="R10" s="433">
        <f t="shared" ref="R10" si="6">SUM(P10:Q10)</f>
        <v>0</v>
      </c>
    </row>
    <row r="11" spans="1:18" ht="15.5" x14ac:dyDescent="0.35">
      <c r="A11" s="435"/>
      <c r="B11" s="436" t="s">
        <v>500</v>
      </c>
      <c r="C11" s="437"/>
      <c r="D11" s="438">
        <f>SUM(D7:D10)</f>
        <v>491750</v>
      </c>
      <c r="E11" s="439">
        <f t="shared" ref="E11:R11" si="7">SUM(E7:E10)</f>
        <v>0</v>
      </c>
      <c r="F11" s="440">
        <f t="shared" si="7"/>
        <v>491750</v>
      </c>
      <c r="G11" s="441">
        <f t="shared" si="7"/>
        <v>35050</v>
      </c>
      <c r="H11" s="439">
        <f t="shared" si="7"/>
        <v>0</v>
      </c>
      <c r="I11" s="440">
        <f t="shared" si="7"/>
        <v>35050</v>
      </c>
      <c r="J11" s="441">
        <f t="shared" si="7"/>
        <v>500</v>
      </c>
      <c r="K11" s="439">
        <f t="shared" si="7"/>
        <v>0</v>
      </c>
      <c r="L11" s="440">
        <f t="shared" si="7"/>
        <v>500</v>
      </c>
      <c r="M11" s="441">
        <f t="shared" si="7"/>
        <v>0</v>
      </c>
      <c r="N11" s="439">
        <f t="shared" si="7"/>
        <v>0</v>
      </c>
      <c r="O11" s="440">
        <f t="shared" si="7"/>
        <v>0</v>
      </c>
      <c r="P11" s="441">
        <f t="shared" si="7"/>
        <v>527300</v>
      </c>
      <c r="Q11" s="439">
        <f t="shared" si="7"/>
        <v>0</v>
      </c>
      <c r="R11" s="440">
        <f t="shared" si="7"/>
        <v>527300</v>
      </c>
    </row>
    <row r="12" spans="1:18" x14ac:dyDescent="0.35">
      <c r="A12" s="442"/>
      <c r="B12" s="443"/>
      <c r="C12" s="443"/>
      <c r="D12" s="443"/>
      <c r="E12" s="443"/>
      <c r="F12" s="443"/>
      <c r="G12" s="443"/>
      <c r="H12" s="443"/>
      <c r="I12" s="443"/>
      <c r="J12" s="443"/>
      <c r="K12" s="443"/>
      <c r="L12" s="443"/>
      <c r="M12" s="443"/>
      <c r="N12" s="443"/>
      <c r="O12" s="443"/>
      <c r="P12" s="443"/>
      <c r="Q12" s="443"/>
      <c r="R12" s="444"/>
    </row>
    <row r="13" spans="1:18" ht="15.5" x14ac:dyDescent="0.35">
      <c r="A13" s="445" t="s">
        <v>501</v>
      </c>
      <c r="B13" s="446"/>
      <c r="C13" s="447"/>
      <c r="D13" s="448" t="s">
        <v>491</v>
      </c>
      <c r="E13" s="449" t="s">
        <v>492</v>
      </c>
      <c r="F13" s="450" t="s">
        <v>493</v>
      </c>
      <c r="G13" s="451" t="s">
        <v>491</v>
      </c>
      <c r="H13" s="449" t="s">
        <v>492</v>
      </c>
      <c r="I13" s="450" t="s">
        <v>493</v>
      </c>
      <c r="J13" s="451" t="s">
        <v>491</v>
      </c>
      <c r="K13" s="449" t="s">
        <v>492</v>
      </c>
      <c r="L13" s="450" t="s">
        <v>493</v>
      </c>
      <c r="M13" s="451" t="s">
        <v>491</v>
      </c>
      <c r="N13" s="449" t="s">
        <v>492</v>
      </c>
      <c r="O13" s="450" t="s">
        <v>493</v>
      </c>
      <c r="P13" s="451" t="s">
        <v>491</v>
      </c>
      <c r="Q13" s="449" t="s">
        <v>492</v>
      </c>
      <c r="R13" s="450" t="s">
        <v>493</v>
      </c>
    </row>
    <row r="14" spans="1:18" x14ac:dyDescent="0.35">
      <c r="A14" s="425" t="s">
        <v>502</v>
      </c>
      <c r="B14" s="426" t="s">
        <v>345</v>
      </c>
      <c r="C14" s="427" t="s">
        <v>503</v>
      </c>
      <c r="D14" s="452">
        <f>SUMIFS(Kostenzuordnung!$C$22:$C$209,Kostenzuordnung!$D$22:$D$209,"Fachleistung",Kostenzuordnung!$L$22:$L$209,$C14,Kostenzuordnung!$M$22:$M$209,D$13)+SUMIFS(Kostenzuordnung!$C$22:$C$209,Kostenzuordnung!$D$22:$D$209,"Regelbedarf anteilig",Kostenzuordnung!$L$22:$L$209,$C14,Kostenzuordnung!$M$22:$M$209,D$13)-SUMIFS(Kostenzuordnung!$F$22:$F$209,Kostenzuordnung!$D$22:$D$209,"Regelbedarf anteilig",Kostenzuordnung!$L$22:$L$209,$C14,Kostenzuordnung!$M$22:$M$209,D$13)</f>
        <v>45400</v>
      </c>
      <c r="E14" s="453">
        <f>SUMIFS(Kostenzuordnung!$C$22:$C$209,Kostenzuordnung!$D$22:$D$209,"Fachleistung",Kostenzuordnung!$L$22:$L$209,$C14,Kostenzuordnung!$M$22:$M$209,E$13)+SUMIFS(Kostenzuordnung!$C$22:$C$209,Kostenzuordnung!$D$22:$D$209,"Regelbedarf anteilig",Kostenzuordnung!$L$22:$L$209,$C14,Kostenzuordnung!$M$22:$M$209,E$13)-SUMIFS(Kostenzuordnung!$F$22:$F$209,Kostenzuordnung!$D$22:$D$209,"Regelbedarf anteilig",Kostenzuordnung!$L$22:$L$209,$C14,Kostenzuordnung!$M$22:$M$209,E$13)</f>
        <v>0</v>
      </c>
      <c r="F14" s="454">
        <f>SUM(D14:E14)</f>
        <v>45400</v>
      </c>
      <c r="G14" s="455">
        <f>SUMIFS(Kostenzuordnung!$C$22:$C$209,Kostenzuordnung!$D$22:$D$209,"Kosten d. Unterk. (KdU)",Kostenzuordnung!$L$22:$L$209,$C14,Kostenzuordnung!$M$22:$M$209,G$13)</f>
        <v>0</v>
      </c>
      <c r="H14" s="453">
        <f>SUMIFS(Kostenzuordnung!$C$22:$C$209,Kostenzuordnung!$D$22:$D$209,"Kosten d. Unterk. (KdU)",Kostenzuordnung!$L$22:$L$209,$C14,Kostenzuordnung!$M$22:$M$209,H$13)</f>
        <v>0</v>
      </c>
      <c r="I14" s="454">
        <f>SUM(G14:H14)</f>
        <v>0</v>
      </c>
      <c r="J14" s="455">
        <f>SUMIFS(Kostenzuordnung!$F$22:$F$209,Kostenzuordnung!$D$22:$D$209,"Regelbedarf",Kostenzuordnung!$L$22:$L$209,$C14,Kostenzuordnung!$M$22:$M$209,J$13)+SUMIFS(Kostenzuordnung!$F$22:$F$209,Kostenzuordnung!$D$22:$D$209,"Regelbedarf anteilig",Kostenzuordnung!$L$22:$L$209,$C14,Kostenzuordnung!$M$22:$M$209,J$13)</f>
        <v>0</v>
      </c>
      <c r="K14" s="453">
        <f>SUMIFS(Kostenzuordnung!$F$22:$F$209,Kostenzuordnung!$D$22:$D$209,"Regelbedarf",Kostenzuordnung!$L$22:$L$209,$C14,Kostenzuordnung!$M$22:$M$209,K$13)+SUMIFS(Kostenzuordnung!$F$22:$F$209,Kostenzuordnung!$D$22:$D$209,"Regelbedarf anteilig",Kostenzuordnung!$L$22:$L$209,$C14,Kostenzuordnung!$M$22:$M$209,K$13)</f>
        <v>0</v>
      </c>
      <c r="L14" s="454">
        <f>SUM(J14:K14)</f>
        <v>0</v>
      </c>
      <c r="M14" s="455">
        <f>SUMIFS(Kostenzuordnung!$C$22:$C$209,Kostenzuordnung!$D$22:$D$209,"andere Refinanzierung",Kostenzuordnung!$L$22:$L$209,$C14,Kostenzuordnung!$M$22:$M$209,M$13)</f>
        <v>0</v>
      </c>
      <c r="N14" s="453">
        <f>SUMIFS(Kostenzuordnung!$C$22:$C$209,Kostenzuordnung!$D$22:$D$209,"andere Refinanzierung",Kostenzuordnung!$L$22:$L$209,$C14,Kostenzuordnung!$M$22:$M$209,N$13)</f>
        <v>0</v>
      </c>
      <c r="O14" s="454">
        <f>SUM(M14:N14)</f>
        <v>0</v>
      </c>
      <c r="P14" s="455">
        <f>D14+G14+J14+M14</f>
        <v>45400</v>
      </c>
      <c r="Q14" s="453">
        <f>E14+H14+K14+N14</f>
        <v>0</v>
      </c>
      <c r="R14" s="454">
        <f>SUM(P14:Q14)</f>
        <v>45400</v>
      </c>
    </row>
    <row r="15" spans="1:18" x14ac:dyDescent="0.35">
      <c r="A15" s="425" t="s">
        <v>494</v>
      </c>
      <c r="B15" s="426" t="s">
        <v>100</v>
      </c>
      <c r="C15" s="427" t="s">
        <v>504</v>
      </c>
      <c r="D15" s="452">
        <f>SUMIFS(Kostenzuordnung!$C$22:$C$209,Kostenzuordnung!$D$22:$D$209,"Fachleistung",Kostenzuordnung!$L$22:$L$209,$C15,Kostenzuordnung!$M$22:$M$209,D$13)+SUMIFS(Kostenzuordnung!$C$22:$C$209,Kostenzuordnung!$D$22:$D$209,"Regelbedarf anteilig",Kostenzuordnung!$L$22:$L$209,$C15,Kostenzuordnung!$M$22:$M$209,D$13)-SUMIFS(Kostenzuordnung!$F$22:$F$209,Kostenzuordnung!$D$22:$D$209,"Regelbedarf anteilig",Kostenzuordnung!$L$22:$L$209,$C15,Kostenzuordnung!$M$22:$M$209,D$13)</f>
        <v>13100</v>
      </c>
      <c r="E15" s="453">
        <f>SUMIFS(Kostenzuordnung!$C$22:$C$209,Kostenzuordnung!$D$22:$D$209,"Fachleistung",Kostenzuordnung!$L$22:$L$209,$C15,Kostenzuordnung!$M$22:$M$209,E$13)+SUMIFS(Kostenzuordnung!$C$22:$C$209,Kostenzuordnung!$D$22:$D$209,"Regelbedarf anteilig",Kostenzuordnung!$L$22:$L$209,$C15,Kostenzuordnung!$M$22:$M$209,E$13)-SUMIFS(Kostenzuordnung!$F$22:$F$209,Kostenzuordnung!$D$22:$D$209,"Regelbedarf anteilig",Kostenzuordnung!$L$22:$L$209,$C15,Kostenzuordnung!$M$22:$M$209,E$13)</f>
        <v>0</v>
      </c>
      <c r="F15" s="454">
        <f t="shared" ref="F15:F17" si="8">SUM(D15:E15)</f>
        <v>13100</v>
      </c>
      <c r="G15" s="455">
        <f>SUMIFS(Kostenzuordnung!$C$22:$C$209,Kostenzuordnung!$D$22:$D$209,"Kosten d. Unterk. (KdU)",Kostenzuordnung!$L$22:$L$209,$C15,Kostenzuordnung!$M$22:$M$209,G$13)</f>
        <v>0</v>
      </c>
      <c r="H15" s="453">
        <f>SUMIFS(Kostenzuordnung!$C$22:$C$209,Kostenzuordnung!$D$22:$D$209,"Kosten d. Unterk. (KdU)",Kostenzuordnung!$L$22:$L$209,$C15,Kostenzuordnung!$M$22:$M$209,H$13)</f>
        <v>0</v>
      </c>
      <c r="I15" s="454">
        <f t="shared" ref="I15:I17" si="9">SUM(G15:H15)</f>
        <v>0</v>
      </c>
      <c r="J15" s="455">
        <f>SUMIFS(Kostenzuordnung!$F$22:$F$209,Kostenzuordnung!$D$22:$D$209,"Regelbedarf",Kostenzuordnung!$L$22:$L$209,$C15,Kostenzuordnung!$M$22:$M$209,J$13)+SUMIFS(Kostenzuordnung!$F$22:$F$209,Kostenzuordnung!$D$22:$D$209,"Regelbedarf anteilig",Kostenzuordnung!$L$22:$L$209,$C15,Kostenzuordnung!$M$22:$M$209,J$13)</f>
        <v>0</v>
      </c>
      <c r="K15" s="453">
        <f>SUMIFS(Kostenzuordnung!$F$22:$F$209,Kostenzuordnung!$D$22:$D$209,"Regelbedarf",Kostenzuordnung!$L$22:$L$209,$C15,Kostenzuordnung!$M$22:$M$209,K$13)+SUMIFS(Kostenzuordnung!$F$22:$F$209,Kostenzuordnung!$D$22:$D$209,"Regelbedarf anteilig",Kostenzuordnung!$L$22:$L$209,$C15,Kostenzuordnung!$M$22:$M$209,K$13)</f>
        <v>0</v>
      </c>
      <c r="L15" s="454">
        <f t="shared" ref="L15:L17" si="10">SUM(J15:K15)</f>
        <v>0</v>
      </c>
      <c r="M15" s="455">
        <f>SUMIFS(Kostenzuordnung!$C$22:$C$209,Kostenzuordnung!$D$22:$D$209,"andere Refinanzierung",Kostenzuordnung!$L$22:$L$209,$C15,Kostenzuordnung!$M$22:$M$209,M$13)</f>
        <v>0</v>
      </c>
      <c r="N15" s="453">
        <f>SUMIFS(Kostenzuordnung!$C$22:$C$209,Kostenzuordnung!$D$22:$D$209,"andere Refinanzierung",Kostenzuordnung!$L$22:$L$209,$C15,Kostenzuordnung!$M$22:$M$209,N$13)</f>
        <v>0</v>
      </c>
      <c r="O15" s="454">
        <f t="shared" ref="O15:O17" si="11">SUM(M15:N15)</f>
        <v>0</v>
      </c>
      <c r="P15" s="455">
        <f t="shared" ref="P15:Q17" si="12">D15+G15+J15+M15</f>
        <v>13100</v>
      </c>
      <c r="Q15" s="453">
        <f t="shared" si="12"/>
        <v>0</v>
      </c>
      <c r="R15" s="454">
        <f>SUM(P15:Q15)</f>
        <v>13100</v>
      </c>
    </row>
    <row r="16" spans="1:18" x14ac:dyDescent="0.35">
      <c r="A16" s="425" t="s">
        <v>494</v>
      </c>
      <c r="B16" s="426" t="s">
        <v>100</v>
      </c>
      <c r="C16" s="427" t="s">
        <v>505</v>
      </c>
      <c r="D16" s="452">
        <f>SUMIFS(Kostenzuordnung!$C$22:$C$209,Kostenzuordnung!$D$22:$D$209,"Fachleistung",Kostenzuordnung!$L$22:$L$209,$C16,Kostenzuordnung!$M$22:$M$209,D$13)+SUMIFS(Kostenzuordnung!$C$22:$C$209,Kostenzuordnung!$D$22:$D$209,"Regelbedarf anteilig",Kostenzuordnung!$L$22:$L$209,$C16,Kostenzuordnung!$M$22:$M$209,D$13)-SUMIFS(Kostenzuordnung!$F$22:$F$209,Kostenzuordnung!$D$22:$D$209,"Regelbedarf anteilig",Kostenzuordnung!$L$22:$L$209,$C16,Kostenzuordnung!$M$22:$M$209,D$13)</f>
        <v>10250</v>
      </c>
      <c r="E16" s="453">
        <f>SUMIFS(Kostenzuordnung!$C$22:$C$209,Kostenzuordnung!$D$22:$D$209,"Fachleistung",Kostenzuordnung!$L$22:$L$209,$C16,Kostenzuordnung!$M$22:$M$209,E$13)+SUMIFS(Kostenzuordnung!$C$22:$C$209,Kostenzuordnung!$D$22:$D$209,"Regelbedarf anteilig",Kostenzuordnung!$L$22:$L$209,$C16,Kostenzuordnung!$M$22:$M$209,E$13)-SUMIFS(Kostenzuordnung!$F$22:$F$209,Kostenzuordnung!$D$22:$D$209,"Regelbedarf anteilig",Kostenzuordnung!$L$22:$L$209,$C16,Kostenzuordnung!$M$22:$M$209,E$13)</f>
        <v>0</v>
      </c>
      <c r="F16" s="454">
        <f t="shared" si="8"/>
        <v>10250</v>
      </c>
      <c r="G16" s="455">
        <f>SUMIFS(Kostenzuordnung!$C$22:$C$209,Kostenzuordnung!$D$22:$D$209,"Kosten d. Unterk. (KdU)",Kostenzuordnung!$L$22:$L$209,$C16,Kostenzuordnung!$M$22:$M$209,G$13)</f>
        <v>0</v>
      </c>
      <c r="H16" s="453">
        <f>SUMIFS(Kostenzuordnung!$C$22:$C$209,Kostenzuordnung!$D$22:$D$209,"Kosten d. Unterk. (KdU)",Kostenzuordnung!$L$22:$L$209,$C16,Kostenzuordnung!$M$22:$M$209,H$13)</f>
        <v>0</v>
      </c>
      <c r="I16" s="454">
        <f t="shared" si="9"/>
        <v>0</v>
      </c>
      <c r="J16" s="455">
        <f>SUMIFS(Kostenzuordnung!$F$22:$F$209,Kostenzuordnung!$D$22:$D$209,"Regelbedarf",Kostenzuordnung!$L$22:$L$209,$C16,Kostenzuordnung!$M$22:$M$209,J$13)+SUMIFS(Kostenzuordnung!$F$22:$F$209,Kostenzuordnung!$D$22:$D$209,"Regelbedarf anteilig",Kostenzuordnung!$L$22:$L$209,$C16,Kostenzuordnung!$M$22:$M$209,J$13)</f>
        <v>0</v>
      </c>
      <c r="K16" s="453">
        <f>SUMIFS(Kostenzuordnung!$F$22:$F$209,Kostenzuordnung!$D$22:$D$209,"Regelbedarf",Kostenzuordnung!$L$22:$L$209,$C16,Kostenzuordnung!$M$22:$M$209,K$13)+SUMIFS(Kostenzuordnung!$F$22:$F$209,Kostenzuordnung!$D$22:$D$209,"Regelbedarf anteilig",Kostenzuordnung!$L$22:$L$209,$C16,Kostenzuordnung!$M$22:$M$209,K$13)</f>
        <v>0</v>
      </c>
      <c r="L16" s="454">
        <f t="shared" si="10"/>
        <v>0</v>
      </c>
      <c r="M16" s="455">
        <f>SUMIFS(Kostenzuordnung!$C$22:$C$209,Kostenzuordnung!$D$22:$D$209,"andere Refinanzierung",Kostenzuordnung!$L$22:$L$209,$C16,Kostenzuordnung!$M$22:$M$209,M$13)</f>
        <v>0</v>
      </c>
      <c r="N16" s="453">
        <f>SUMIFS(Kostenzuordnung!$C$22:$C$209,Kostenzuordnung!$D$22:$D$209,"andere Refinanzierung",Kostenzuordnung!$L$22:$L$209,$C16,Kostenzuordnung!$M$22:$M$209,N$13)</f>
        <v>0</v>
      </c>
      <c r="O16" s="454">
        <f t="shared" si="11"/>
        <v>0</v>
      </c>
      <c r="P16" s="455">
        <f t="shared" si="12"/>
        <v>10250</v>
      </c>
      <c r="Q16" s="453">
        <f t="shared" si="12"/>
        <v>0</v>
      </c>
      <c r="R16" s="454">
        <f t="shared" ref="R16:R17" si="13">SUM(P16:Q16)</f>
        <v>10250</v>
      </c>
    </row>
    <row r="17" spans="1:18" x14ac:dyDescent="0.35">
      <c r="A17" s="425" t="s">
        <v>494</v>
      </c>
      <c r="B17" s="426" t="s">
        <v>100</v>
      </c>
      <c r="C17" s="427" t="s">
        <v>506</v>
      </c>
      <c r="D17" s="452">
        <f>SUMIFS(Kostenzuordnung!$C$22:$C$209,Kostenzuordnung!$D$22:$D$209,"Fachleistung",Kostenzuordnung!$L$22:$L$209,$C17,Kostenzuordnung!$M$22:$M$209,D$13)+SUMIFS(Kostenzuordnung!$C$22:$C$209,Kostenzuordnung!$D$22:$D$209,"Regelbedarf anteilig",Kostenzuordnung!$L$22:$L$209,$C17,Kostenzuordnung!$M$22:$M$209,D$13)-SUMIFS(Kostenzuordnung!$F$22:$F$209,Kostenzuordnung!$D$22:$D$209,"Regelbedarf anteilig",Kostenzuordnung!$L$22:$L$209,$C17,Kostenzuordnung!$M$22:$M$209,D$13)</f>
        <v>2500</v>
      </c>
      <c r="E17" s="453">
        <f>SUMIFS(Kostenzuordnung!$C$22:$C$209,Kostenzuordnung!$D$22:$D$209,"Fachleistung",Kostenzuordnung!$L$22:$L$209,$C17,Kostenzuordnung!$M$22:$M$209,E$13)+SUMIFS(Kostenzuordnung!$C$22:$C$209,Kostenzuordnung!$D$22:$D$209,"Regelbedarf anteilig",Kostenzuordnung!$L$22:$L$209,$C17,Kostenzuordnung!$M$22:$M$209,E$13)-SUMIFS(Kostenzuordnung!$F$22:$F$209,Kostenzuordnung!$D$22:$D$209,"Regelbedarf anteilig",Kostenzuordnung!$L$22:$L$209,$C17,Kostenzuordnung!$M$22:$M$209,E$13)</f>
        <v>0</v>
      </c>
      <c r="F17" s="454">
        <f t="shared" si="8"/>
        <v>2500</v>
      </c>
      <c r="G17" s="455">
        <f>SUMIFS(Kostenzuordnung!$C$22:$C$209,Kostenzuordnung!$D$22:$D$209,"Kosten d. Unterk. (KdU)",Kostenzuordnung!$L$22:$L$209,$C17,Kostenzuordnung!$M$22:$M$209,G$13)</f>
        <v>8150</v>
      </c>
      <c r="H17" s="453">
        <f>SUMIFS(Kostenzuordnung!$C$22:$C$209,Kostenzuordnung!$D$22:$D$209,"Kosten d. Unterk. (KdU)",Kostenzuordnung!$L$22:$L$209,$C17,Kostenzuordnung!$M$22:$M$209,H$13)</f>
        <v>0</v>
      </c>
      <c r="I17" s="454">
        <f t="shared" si="9"/>
        <v>8150</v>
      </c>
      <c r="J17" s="455">
        <f>SUMIFS(Kostenzuordnung!$F$22:$F$209,Kostenzuordnung!$D$22:$D$209,"Regelbedarf",Kostenzuordnung!$L$22:$L$209,$C17,Kostenzuordnung!$M$22:$M$209,J$13)+SUMIFS(Kostenzuordnung!$F$22:$F$209,Kostenzuordnung!$D$22:$D$209,"Regelbedarf anteilig",Kostenzuordnung!$L$22:$L$209,$C17,Kostenzuordnung!$M$22:$M$209,J$13)</f>
        <v>0</v>
      </c>
      <c r="K17" s="453">
        <f>SUMIFS(Kostenzuordnung!$F$22:$F$209,Kostenzuordnung!$D$22:$D$209,"Regelbedarf",Kostenzuordnung!$L$22:$L$209,$C17,Kostenzuordnung!$M$22:$M$209,K$13)+SUMIFS(Kostenzuordnung!$F$22:$F$209,Kostenzuordnung!$D$22:$D$209,"Regelbedarf anteilig",Kostenzuordnung!$L$22:$L$209,$C17,Kostenzuordnung!$M$22:$M$209,K$13)</f>
        <v>0</v>
      </c>
      <c r="L17" s="454">
        <f t="shared" si="10"/>
        <v>0</v>
      </c>
      <c r="M17" s="455">
        <f>SUMIFS(Kostenzuordnung!$C$22:$C$209,Kostenzuordnung!$D$22:$D$209,"andere Refinanzierung",Kostenzuordnung!$L$22:$L$209,$C17,Kostenzuordnung!$M$22:$M$209,M$13)</f>
        <v>0</v>
      </c>
      <c r="N17" s="453">
        <f>SUMIFS(Kostenzuordnung!$C$22:$C$209,Kostenzuordnung!$D$22:$D$209,"andere Refinanzierung",Kostenzuordnung!$L$22:$L$209,$C17,Kostenzuordnung!$M$22:$M$209,N$13)</f>
        <v>0</v>
      </c>
      <c r="O17" s="454">
        <f t="shared" si="11"/>
        <v>0</v>
      </c>
      <c r="P17" s="455">
        <f t="shared" si="12"/>
        <v>10650</v>
      </c>
      <c r="Q17" s="453">
        <f t="shared" si="12"/>
        <v>0</v>
      </c>
      <c r="R17" s="454">
        <f t="shared" si="13"/>
        <v>10650</v>
      </c>
    </row>
    <row r="18" spans="1:18" x14ac:dyDescent="0.35">
      <c r="A18" s="425" t="s">
        <v>498</v>
      </c>
      <c r="B18" s="426" t="s">
        <v>107</v>
      </c>
      <c r="C18" s="427" t="s">
        <v>507</v>
      </c>
      <c r="D18" s="452">
        <f>SUMIFS(Kostenzuordnung!$C$22:$C$209,Kostenzuordnung!$D$22:$D$209,"Fachleistung",Kostenzuordnung!$L$22:$L$209,$C18,Kostenzuordnung!$M$22:$M$209,D$13)+SUMIFS(Kostenzuordnung!$C$22:$C$209,Kostenzuordnung!$D$22:$D$209,"Regelbedarf anteilig",Kostenzuordnung!$L$22:$L$209,$C18,Kostenzuordnung!$M$22:$M$209,D$13)-SUMIFS(Kostenzuordnung!$F$22:$F$209,Kostenzuordnung!$D$22:$D$209,"Regelbedarf anteilig",Kostenzuordnung!$L$22:$L$209,$C18,Kostenzuordnung!$M$22:$M$209,D$13)</f>
        <v>0</v>
      </c>
      <c r="E18" s="453">
        <f>SUMIFS(Kostenzuordnung!$C$22:$C$209,Kostenzuordnung!$D$22:$D$209,"Fachleistung",Kostenzuordnung!$L$22:$L$209,$C18,Kostenzuordnung!$M$22:$M$209,E$13)+SUMIFS(Kostenzuordnung!$C$22:$C$209,Kostenzuordnung!$D$22:$D$209,"Regelbedarf anteilig",Kostenzuordnung!$L$22:$L$209,$C18,Kostenzuordnung!$M$22:$M$209,E$13)-SUMIFS(Kostenzuordnung!$F$22:$F$209,Kostenzuordnung!$D$22:$D$209,"Regelbedarf anteilig",Kostenzuordnung!$L$22:$L$209,$C18,Kostenzuordnung!$M$22:$M$209,E$13)</f>
        <v>0</v>
      </c>
      <c r="F18" s="454">
        <f>SUM(D18:E18)</f>
        <v>0</v>
      </c>
      <c r="G18" s="455">
        <f>SUMIFS(Kostenzuordnung!$C$22:$C$209,Kostenzuordnung!$D$22:$D$209,"Kosten d. Unterk. (KdU)",Kostenzuordnung!$L$22:$L$209,$C18,Kostenzuordnung!$M$22:$M$209,G$13)</f>
        <v>0</v>
      </c>
      <c r="H18" s="453">
        <f>SUMIFS(Kostenzuordnung!$C$22:$C$209,Kostenzuordnung!$D$22:$D$209,"Kosten d. Unterk. (KdU)",Kostenzuordnung!$L$22:$L$209,$C18,Kostenzuordnung!$M$22:$M$209,H$13)</f>
        <v>0</v>
      </c>
      <c r="I18" s="454">
        <f>SUM(G18:H18)</f>
        <v>0</v>
      </c>
      <c r="J18" s="455">
        <f>SUMIFS(Kostenzuordnung!$F$22:$F$209,Kostenzuordnung!$D$22:$D$209,"Regelbedarf",Kostenzuordnung!$L$22:$L$209,$C18,Kostenzuordnung!$M$22:$M$209,J$13)+SUMIFS(Kostenzuordnung!$F$22:$F$209,Kostenzuordnung!$D$22:$D$209,"Regelbedarf anteilig",Kostenzuordnung!$L$22:$L$209,$C18,Kostenzuordnung!$M$22:$M$209,J$13)</f>
        <v>0</v>
      </c>
      <c r="K18" s="453">
        <f>SUMIFS(Kostenzuordnung!$F$22:$F$209,Kostenzuordnung!$D$22:$D$209,"Regelbedarf",Kostenzuordnung!$L$22:$L$209,$C18,Kostenzuordnung!$M$22:$M$209,K$13)+SUMIFS(Kostenzuordnung!$F$22:$F$209,Kostenzuordnung!$D$22:$D$209,"Regelbedarf anteilig",Kostenzuordnung!$L$22:$L$209,$C18,Kostenzuordnung!$M$22:$M$209,K$13)</f>
        <v>0</v>
      </c>
      <c r="L18" s="454">
        <f>SUM(J18:K18)</f>
        <v>0</v>
      </c>
      <c r="M18" s="455">
        <f>SUMIFS(Kostenzuordnung!$C$22:$C$209,Kostenzuordnung!$D$22:$D$209,"andere Refinanzierung",Kostenzuordnung!$L$22:$L$209,$C18,Kostenzuordnung!$M$22:$M$209,M$13)</f>
        <v>0</v>
      </c>
      <c r="N18" s="453">
        <f>SUMIFS(Kostenzuordnung!$C$22:$C$209,Kostenzuordnung!$D$22:$D$209,"andere Refinanzierung",Kostenzuordnung!$L$22:$L$209,$C18,Kostenzuordnung!$M$22:$M$209,N$13)</f>
        <v>0</v>
      </c>
      <c r="O18" s="454">
        <f>SUM(M18:N18)</f>
        <v>0</v>
      </c>
      <c r="P18" s="455">
        <f>D18+G18+J18+M18</f>
        <v>0</v>
      </c>
      <c r="Q18" s="453">
        <f>E18+H18+K18+N18</f>
        <v>0</v>
      </c>
      <c r="R18" s="454">
        <f>SUM(P18:Q18)</f>
        <v>0</v>
      </c>
    </row>
    <row r="19" spans="1:18" ht="15" thickBot="1" x14ac:dyDescent="0.4">
      <c r="A19" s="428" t="s">
        <v>498</v>
      </c>
      <c r="B19" s="429" t="s">
        <v>107</v>
      </c>
      <c r="C19" s="430" t="s">
        <v>508</v>
      </c>
      <c r="D19" s="456">
        <f>SUMIFS(Kostenzuordnung!$C$22:$C$209,Kostenzuordnung!$D$22:$D$209,"Fachleistung",Kostenzuordnung!$L$22:$L$209,$C19,Kostenzuordnung!$M$22:$M$209,D$13)+SUMIFS(Kostenzuordnung!$C$22:$C$209,Kostenzuordnung!$D$22:$D$209,"Regelbedarf anteilig",Kostenzuordnung!$L$22:$L$209,$C19,Kostenzuordnung!$M$22:$M$209,D$13)-SUMIFS(Kostenzuordnung!$F$22:$F$209,Kostenzuordnung!$D$22:$D$209,"Regelbedarf anteilig",Kostenzuordnung!$L$22:$L$209,$C19,Kostenzuordnung!$M$22:$M$209,D$13)</f>
        <v>0</v>
      </c>
      <c r="E19" s="457">
        <f>SUMIFS(Kostenzuordnung!$C$22:$C$209,Kostenzuordnung!$D$22:$D$209,"Fachleistung",Kostenzuordnung!$L$22:$L$209,$C19,Kostenzuordnung!$M$22:$M$209,E$13)+SUMIFS(Kostenzuordnung!$C$22:$C$209,Kostenzuordnung!$D$22:$D$209,"Regelbedarf anteilig",Kostenzuordnung!$L$22:$L$209,$C19,Kostenzuordnung!$M$22:$M$209,E$13)-SUMIFS(Kostenzuordnung!$F$22:$F$209,Kostenzuordnung!$D$22:$D$209,"Regelbedarf anteilig",Kostenzuordnung!$L$22:$L$209,$C19,Kostenzuordnung!$M$22:$M$209,E$13)</f>
        <v>0</v>
      </c>
      <c r="F19" s="458">
        <f>SUM(D19:E19)</f>
        <v>0</v>
      </c>
      <c r="G19" s="459">
        <f>SUMIFS(Kostenzuordnung!$C$22:$C$209,Kostenzuordnung!$D$22:$D$209,"Kosten d. Unterk. (KdU)",Kostenzuordnung!$L$22:$L$209,$C19,Kostenzuordnung!$M$22:$M$209,G$13)</f>
        <v>0</v>
      </c>
      <c r="H19" s="457">
        <f>SUMIFS(Kostenzuordnung!$C$22:$C$209,Kostenzuordnung!$D$22:$D$209,"Kosten d. Unterk. (KdU)",Kostenzuordnung!$L$22:$L$209,$C19,Kostenzuordnung!$M$22:$M$209,H$13)</f>
        <v>0</v>
      </c>
      <c r="I19" s="458">
        <f>SUM(G19:H19)</f>
        <v>0</v>
      </c>
      <c r="J19" s="459">
        <f>SUMIFS(Kostenzuordnung!$F$22:$F$209,Kostenzuordnung!$D$22:$D$209,"Regelbedarf",Kostenzuordnung!$L$22:$L$209,$C19,Kostenzuordnung!$M$22:$M$209,J$13)+SUMIFS(Kostenzuordnung!$F$22:$F$209,Kostenzuordnung!$D$22:$D$209,"Regelbedarf anteilig",Kostenzuordnung!$L$22:$L$209,$C19,Kostenzuordnung!$M$22:$M$209,J$13)</f>
        <v>0</v>
      </c>
      <c r="K19" s="457">
        <f>SUMIFS(Kostenzuordnung!$F$22:$F$209,Kostenzuordnung!$D$22:$D$209,"Regelbedarf",Kostenzuordnung!$L$22:$L$209,$C19,Kostenzuordnung!$M$22:$M$209,K$13)+SUMIFS(Kostenzuordnung!$F$22:$F$209,Kostenzuordnung!$D$22:$D$209,"Regelbedarf anteilig",Kostenzuordnung!$L$22:$L$209,$C19,Kostenzuordnung!$M$22:$M$209,K$13)</f>
        <v>0</v>
      </c>
      <c r="L19" s="458">
        <f>SUM(J19:K19)</f>
        <v>0</v>
      </c>
      <c r="M19" s="459">
        <f>SUMIFS(Kostenzuordnung!$C$22:$C$209,Kostenzuordnung!$D$22:$D$209,"andere Refinanzierung",Kostenzuordnung!$L$22:$L$209,$C19,Kostenzuordnung!$M$22:$M$209,M$13)</f>
        <v>0</v>
      </c>
      <c r="N19" s="457">
        <f>SUMIFS(Kostenzuordnung!$C$22:$C$209,Kostenzuordnung!$D$22:$D$209,"andere Refinanzierung",Kostenzuordnung!$L$22:$L$209,$C19,Kostenzuordnung!$M$22:$M$209,N$13)</f>
        <v>0</v>
      </c>
      <c r="O19" s="458">
        <f>SUM(M19:N19)</f>
        <v>0</v>
      </c>
      <c r="P19" s="459">
        <f>D19+G19+J19+M19</f>
        <v>0</v>
      </c>
      <c r="Q19" s="457">
        <f>E19+H19+K19+N19</f>
        <v>0</v>
      </c>
      <c r="R19" s="458">
        <f>SUM(P19:Q19)</f>
        <v>0</v>
      </c>
    </row>
    <row r="20" spans="1:18" ht="15.5" x14ac:dyDescent="0.35">
      <c r="A20" s="435"/>
      <c r="B20" s="436" t="s">
        <v>509</v>
      </c>
      <c r="C20" s="437"/>
      <c r="D20" s="438">
        <f>SUM(D14:D19)</f>
        <v>71250</v>
      </c>
      <c r="E20" s="439">
        <f t="shared" ref="E20:R20" si="14">SUM(E14:E19)</f>
        <v>0</v>
      </c>
      <c r="F20" s="440">
        <f t="shared" si="14"/>
        <v>71250</v>
      </c>
      <c r="G20" s="441">
        <f t="shared" si="14"/>
        <v>8150</v>
      </c>
      <c r="H20" s="439">
        <f t="shared" si="14"/>
        <v>0</v>
      </c>
      <c r="I20" s="440">
        <f t="shared" si="14"/>
        <v>8150</v>
      </c>
      <c r="J20" s="441">
        <f t="shared" si="14"/>
        <v>0</v>
      </c>
      <c r="K20" s="439">
        <f t="shared" si="14"/>
        <v>0</v>
      </c>
      <c r="L20" s="440">
        <f t="shared" si="14"/>
        <v>0</v>
      </c>
      <c r="M20" s="441">
        <f t="shared" si="14"/>
        <v>0</v>
      </c>
      <c r="N20" s="439">
        <f t="shared" si="14"/>
        <v>0</v>
      </c>
      <c r="O20" s="440">
        <f t="shared" si="14"/>
        <v>0</v>
      </c>
      <c r="P20" s="441">
        <f t="shared" si="14"/>
        <v>79400</v>
      </c>
      <c r="Q20" s="439">
        <f t="shared" si="14"/>
        <v>0</v>
      </c>
      <c r="R20" s="440">
        <f t="shared" si="14"/>
        <v>79400</v>
      </c>
    </row>
    <row r="21" spans="1:18" x14ac:dyDescent="0.35">
      <c r="A21" s="442"/>
      <c r="B21" s="443"/>
      <c r="C21" s="443"/>
      <c r="D21" s="443"/>
      <c r="E21" s="443"/>
      <c r="F21" s="443"/>
      <c r="G21" s="443"/>
      <c r="H21" s="443"/>
      <c r="I21" s="443"/>
      <c r="J21" s="443"/>
      <c r="K21" s="443"/>
      <c r="L21" s="443"/>
      <c r="M21" s="443"/>
      <c r="N21" s="443"/>
      <c r="O21" s="443"/>
      <c r="P21" s="443"/>
      <c r="Q21" s="443"/>
      <c r="R21" s="444"/>
    </row>
    <row r="22" spans="1:18" ht="15.5" x14ac:dyDescent="0.35">
      <c r="A22" s="445" t="s">
        <v>534</v>
      </c>
      <c r="B22" s="446"/>
      <c r="C22" s="447"/>
      <c r="D22" s="448" t="s">
        <v>491</v>
      </c>
      <c r="E22" s="449" t="s">
        <v>492</v>
      </c>
      <c r="F22" s="450" t="s">
        <v>493</v>
      </c>
      <c r="G22" s="451" t="s">
        <v>491</v>
      </c>
      <c r="H22" s="449" t="s">
        <v>492</v>
      </c>
      <c r="I22" s="450" t="s">
        <v>493</v>
      </c>
      <c r="J22" s="451" t="s">
        <v>491</v>
      </c>
      <c r="K22" s="449" t="s">
        <v>492</v>
      </c>
      <c r="L22" s="450" t="s">
        <v>493</v>
      </c>
      <c r="M22" s="451" t="s">
        <v>491</v>
      </c>
      <c r="N22" s="449" t="s">
        <v>492</v>
      </c>
      <c r="O22" s="450" t="s">
        <v>493</v>
      </c>
      <c r="P22" s="451" t="s">
        <v>491</v>
      </c>
      <c r="Q22" s="449" t="s">
        <v>492</v>
      </c>
      <c r="R22" s="450" t="s">
        <v>493</v>
      </c>
    </row>
    <row r="23" spans="1:18" x14ac:dyDescent="0.35">
      <c r="A23" s="425" t="s">
        <v>502</v>
      </c>
      <c r="B23" s="426" t="s">
        <v>345</v>
      </c>
      <c r="C23" s="460"/>
      <c r="D23" s="421">
        <f>SUMIFS(Kostenzuordnung!$C$22:$C$209,Kostenzuordnung!$D$22:$D$209,"Fachleistung",Kostenzuordnung!$L$22:$L$209,$B23,Kostenzuordnung!$M$22:$M$209,D$22)+SUMIFS(Kostenzuordnung!$C$22:$C$209,Kostenzuordnung!$D$22:$D$209,"Regelbedarf anteilig",Kostenzuordnung!$L$22:$L$209,$B23,Kostenzuordnung!$M$22:$M$209,D$22)-SUMIFS(Kostenzuordnung!$F$22:$F$209,Kostenzuordnung!$D$22:$D$209,"Regelbedarf anteilig",Kostenzuordnung!$L$22:$L$209,$B23,Kostenzuordnung!$M$22:$M$209,D$22)</f>
        <v>0</v>
      </c>
      <c r="E23" s="422">
        <f>SUMIFS(Kostenzuordnung!$C$22:$C$209,Kostenzuordnung!$D$22:$D$209,"Fachleistung",Kostenzuordnung!$L$22:$L$209,$B23,Kostenzuordnung!$M$22:$M$209,E$22)+SUMIFS(Kostenzuordnung!$C$22:$C$209,Kostenzuordnung!$D$22:$D$209,"Regelbedarf anteilig",Kostenzuordnung!$L$22:$L$209,$B23,Kostenzuordnung!$M$22:$M$209,E$22)-SUMIFS(Kostenzuordnung!$F$22:$F$209,Kostenzuordnung!$D$22:$D$209,"Regelbedarf anteilig",Kostenzuordnung!$L$22:$L$209,$B23,Kostenzuordnung!$M$22:$M$209,E$22)</f>
        <v>0</v>
      </c>
      <c r="F23" s="423">
        <f t="shared" ref="F23" si="15">SUM(D23:E23)</f>
        <v>0</v>
      </c>
      <c r="G23" s="424">
        <f>SUMIFS(Kostenzuordnung!$C$22:$C$209,Kostenzuordnung!$D$22:$D$209,"Kosten d. Unterk. (KdU)",Kostenzuordnung!$L$22:$L$209,$B23,Kostenzuordnung!$M$22:$M$209,G$22)</f>
        <v>0</v>
      </c>
      <c r="H23" s="422">
        <f>SUMIFS(Kostenzuordnung!$C$22:$C$209,Kostenzuordnung!$D$22:$D$209,"Kosten d. Unterk. (KdU)",Kostenzuordnung!$L$22:$L$209,$B23,Kostenzuordnung!$M$22:$M$209,H$22)</f>
        <v>0</v>
      </c>
      <c r="I23" s="423">
        <f t="shared" ref="I23" si="16">SUM(G23:H23)</f>
        <v>0</v>
      </c>
      <c r="J23" s="424">
        <f>SUMIFS(Kostenzuordnung!$F$22:$F$209,Kostenzuordnung!$D$22:$D$209,"Regelbedarf",Kostenzuordnung!$L$22:$L$209,$B23,Kostenzuordnung!$M$22:$M$209,J$22)+SUMIFS(Kostenzuordnung!$F$22:$F$209,Kostenzuordnung!$D$22:$D$209,"Regelbedarf anteilig",Kostenzuordnung!$L$22:$L$209,$B23,Kostenzuordnung!$M$22:$M$209,J$22)</f>
        <v>10874</v>
      </c>
      <c r="K23" s="422">
        <f>SUMIFS(Kostenzuordnung!$F$22:$F$209,Kostenzuordnung!$D$22:$D$209,"Regelbedarf",Kostenzuordnung!$L$22:$L$209,$B23,Kostenzuordnung!$M$22:$M$209,K$22)+SUMIFS(Kostenzuordnung!$F$22:$F$209,Kostenzuordnung!$D$22:$D$209,"Regelbedarf anteilig",Kostenzuordnung!$L$22:$L$209,$B23,Kostenzuordnung!$M$22:$M$209,K$22)</f>
        <v>0</v>
      </c>
      <c r="L23" s="423">
        <f t="shared" ref="L23" si="17">SUM(J23:K23)</f>
        <v>10874</v>
      </c>
      <c r="M23" s="424">
        <f>SUMIFS(Kostenzuordnung!$C$22:$C$209,Kostenzuordnung!$D$22:$D$209,"andere Refinanzierung",Kostenzuordnung!$L$22:$L$209,$B23,Kostenzuordnung!$M$22:$M$209,M$22)</f>
        <v>0</v>
      </c>
      <c r="N23" s="422">
        <f>SUMIFS(Kostenzuordnung!$C$22:$C$209,Kostenzuordnung!$D$22:$D$209,"andere Refinanzierung",Kostenzuordnung!$L$22:$L$209,$B23,Kostenzuordnung!$M$22:$M$209,N$22)</f>
        <v>0</v>
      </c>
      <c r="O23" s="423">
        <f t="shared" ref="O23" si="18">SUM(M23:N23)</f>
        <v>0</v>
      </c>
      <c r="P23" s="424">
        <f t="shared" ref="P23:Q36" si="19">D23+G23+J23+M23</f>
        <v>10874</v>
      </c>
      <c r="Q23" s="422">
        <f t="shared" si="19"/>
        <v>0</v>
      </c>
      <c r="R23" s="423">
        <f t="shared" ref="R23:R34" si="20">SUM(P23:Q23)</f>
        <v>10874</v>
      </c>
    </row>
    <row r="24" spans="1:18" x14ac:dyDescent="0.35">
      <c r="A24" s="425" t="s">
        <v>510</v>
      </c>
      <c r="B24" s="426" t="s">
        <v>528</v>
      </c>
      <c r="C24" s="461"/>
      <c r="D24" s="421">
        <f>SUMIFS(Kostenzuordnung!$C$22:$C$209,Kostenzuordnung!$D$22:$D$209,"Fachleistung",Kostenzuordnung!$L$22:$L$209,$B24,Kostenzuordnung!$M$22:$M$209,D$22)+SUMIFS(Kostenzuordnung!$C$22:$C$209,Kostenzuordnung!$D$22:$D$209,"Regelbedarf anteilig",Kostenzuordnung!$L$22:$L$209,$B24,Kostenzuordnung!$M$22:$M$209,D$22)-SUMIFS(Kostenzuordnung!$F$22:$F$209,Kostenzuordnung!$D$22:$D$209,"Regelbedarf anteilig",Kostenzuordnung!$L$22:$L$209,$B24,Kostenzuordnung!$M$22:$M$209,D$22)</f>
        <v>10980</v>
      </c>
      <c r="E24" s="422">
        <f>SUMIFS(Kostenzuordnung!$C$22:$C$209,Kostenzuordnung!$D$22:$D$209,"Fachleistung",Kostenzuordnung!$L$22:$L$209,$B24,Kostenzuordnung!$M$22:$M$209,E$22)+SUMIFS(Kostenzuordnung!$C$22:$C$209,Kostenzuordnung!$D$22:$D$209,"Regelbedarf anteilig",Kostenzuordnung!$L$22:$L$209,$B24,Kostenzuordnung!$M$22:$M$209,E$22)-SUMIFS(Kostenzuordnung!$F$22:$F$209,Kostenzuordnung!$D$22:$D$209,"Regelbedarf anteilig",Kostenzuordnung!$L$22:$L$209,$B24,Kostenzuordnung!$M$22:$M$209,E$22)</f>
        <v>0</v>
      </c>
      <c r="F24" s="423">
        <f t="shared" ref="F24:F26" si="21">SUM(D24:E24)</f>
        <v>10980</v>
      </c>
      <c r="G24" s="424">
        <f>SUMIFS(Kostenzuordnung!$C$22:$C$209,Kostenzuordnung!$D$22:$D$209,"Kosten d. Unterk. (KdU)",Kostenzuordnung!$L$22:$L$209,$B24,Kostenzuordnung!$M$22:$M$209,G$22)</f>
        <v>0</v>
      </c>
      <c r="H24" s="422">
        <f>SUMIFS(Kostenzuordnung!$C$22:$C$209,Kostenzuordnung!$D$22:$D$209,"Kosten d. Unterk. (KdU)",Kostenzuordnung!$L$22:$L$209,$B24,Kostenzuordnung!$M$22:$M$209,H$22)</f>
        <v>0</v>
      </c>
      <c r="I24" s="423">
        <f t="shared" ref="I24:I26" si="22">SUM(G24:H24)</f>
        <v>0</v>
      </c>
      <c r="J24" s="424">
        <f>SUMIFS(Kostenzuordnung!$F$22:$F$209,Kostenzuordnung!$D$22:$D$209,"Regelbedarf",Kostenzuordnung!$L$22:$L$209,$B24,Kostenzuordnung!$M$22:$M$209,J$22)+SUMIFS(Kostenzuordnung!$F$22:$F$209,Kostenzuordnung!$D$22:$D$209,"Regelbedarf anteilig",Kostenzuordnung!$L$22:$L$209,$B24,Kostenzuordnung!$M$22:$M$209,J$22)</f>
        <v>9550</v>
      </c>
      <c r="K24" s="422">
        <f>SUMIFS(Kostenzuordnung!$F$22:$F$209,Kostenzuordnung!$D$22:$D$209,"Regelbedarf",Kostenzuordnung!$L$22:$L$209,$B24,Kostenzuordnung!$M$22:$M$209,K$22)+SUMIFS(Kostenzuordnung!$F$22:$F$209,Kostenzuordnung!$D$22:$D$209,"Regelbedarf anteilig",Kostenzuordnung!$L$22:$L$209,$B24,Kostenzuordnung!$M$22:$M$209,K$22)</f>
        <v>0</v>
      </c>
      <c r="L24" s="423">
        <f t="shared" ref="L24:L26" si="23">SUM(J24:K24)</f>
        <v>9550</v>
      </c>
      <c r="M24" s="424">
        <f>SUMIFS(Kostenzuordnung!$C$22:$C$209,Kostenzuordnung!$D$22:$D$209,"andere Refinanzierung",Kostenzuordnung!$L$22:$L$209,$B24,Kostenzuordnung!$M$22:$M$209,M$22)</f>
        <v>1300</v>
      </c>
      <c r="N24" s="422">
        <f>SUMIFS(Kostenzuordnung!$C$22:$C$209,Kostenzuordnung!$D$22:$D$209,"andere Refinanzierung",Kostenzuordnung!$L$22:$L$209,$B24,Kostenzuordnung!$M$22:$M$209,N$22)</f>
        <v>0</v>
      </c>
      <c r="O24" s="423">
        <f t="shared" ref="O24:O26" si="24">SUM(M24:N24)</f>
        <v>1300</v>
      </c>
      <c r="P24" s="424">
        <f t="shared" si="19"/>
        <v>21830</v>
      </c>
      <c r="Q24" s="422">
        <f t="shared" si="19"/>
        <v>0</v>
      </c>
      <c r="R24" s="423">
        <f t="shared" si="20"/>
        <v>21830</v>
      </c>
    </row>
    <row r="25" spans="1:18" x14ac:dyDescent="0.35">
      <c r="A25" s="425" t="s">
        <v>511</v>
      </c>
      <c r="B25" s="426" t="s">
        <v>99</v>
      </c>
      <c r="C25" s="461"/>
      <c r="D25" s="421">
        <f>SUMIFS(Kostenzuordnung!$C$22:$C$209,Kostenzuordnung!$D$22:$D$209,"Fachleistung",Kostenzuordnung!$L$22:$L$209,$B25,Kostenzuordnung!$M$22:$M$209,D$22)+SUMIFS(Kostenzuordnung!$C$22:$C$209,Kostenzuordnung!$D$22:$D$209,"Regelbedarf anteilig",Kostenzuordnung!$L$22:$L$209,$B25,Kostenzuordnung!$M$22:$M$209,D$22)-SUMIFS(Kostenzuordnung!$F$22:$F$209,Kostenzuordnung!$D$22:$D$209,"Regelbedarf anteilig",Kostenzuordnung!$L$22:$L$209,$B25,Kostenzuordnung!$M$22:$M$209,D$22)</f>
        <v>1640</v>
      </c>
      <c r="E25" s="422">
        <f>SUMIFS(Kostenzuordnung!$C$22:$C$209,Kostenzuordnung!$D$22:$D$209,"Fachleistung",Kostenzuordnung!$L$22:$L$209,$B25,Kostenzuordnung!$M$22:$M$209,E$22)+SUMIFS(Kostenzuordnung!$C$22:$C$209,Kostenzuordnung!$D$22:$D$209,"Regelbedarf anteilig",Kostenzuordnung!$L$22:$L$209,$B25,Kostenzuordnung!$M$22:$M$209,E$22)-SUMIFS(Kostenzuordnung!$F$22:$F$209,Kostenzuordnung!$D$22:$D$209,"Regelbedarf anteilig",Kostenzuordnung!$L$22:$L$209,$B25,Kostenzuordnung!$M$22:$M$209,E$22)</f>
        <v>0</v>
      </c>
      <c r="F25" s="423">
        <f t="shared" si="21"/>
        <v>1640</v>
      </c>
      <c r="G25" s="424">
        <f>SUMIFS(Kostenzuordnung!$C$22:$C$209,Kostenzuordnung!$D$22:$D$209,"Kosten d. Unterk. (KdU)",Kostenzuordnung!$L$22:$L$209,$B25,Kostenzuordnung!$M$22:$M$209,G$22)</f>
        <v>31200</v>
      </c>
      <c r="H25" s="422">
        <f>SUMIFS(Kostenzuordnung!$C$22:$C$209,Kostenzuordnung!$D$22:$D$209,"Kosten d. Unterk. (KdU)",Kostenzuordnung!$L$22:$L$209,$B25,Kostenzuordnung!$M$22:$M$209,H$22)</f>
        <v>0</v>
      </c>
      <c r="I25" s="423">
        <f t="shared" si="22"/>
        <v>31200</v>
      </c>
      <c r="J25" s="424">
        <f>SUMIFS(Kostenzuordnung!$F$22:$F$209,Kostenzuordnung!$D$22:$D$209,"Regelbedarf",Kostenzuordnung!$L$22:$L$209,$B25,Kostenzuordnung!$M$22:$M$209,J$22)+SUMIFS(Kostenzuordnung!$F$22:$F$209,Kostenzuordnung!$D$22:$D$209,"Regelbedarf anteilig",Kostenzuordnung!$L$22:$L$209,$B25,Kostenzuordnung!$M$22:$M$209,J$22)</f>
        <v>0</v>
      </c>
      <c r="K25" s="422">
        <f>SUMIFS(Kostenzuordnung!$F$22:$F$209,Kostenzuordnung!$D$22:$D$209,"Regelbedarf",Kostenzuordnung!$L$22:$L$209,$B25,Kostenzuordnung!$M$22:$M$209,K$22)+SUMIFS(Kostenzuordnung!$F$22:$F$209,Kostenzuordnung!$D$22:$D$209,"Regelbedarf anteilig",Kostenzuordnung!$L$22:$L$209,$B25,Kostenzuordnung!$M$22:$M$209,K$22)</f>
        <v>0</v>
      </c>
      <c r="L25" s="423">
        <f t="shared" si="23"/>
        <v>0</v>
      </c>
      <c r="M25" s="424">
        <f>SUMIFS(Kostenzuordnung!$C$22:$C$209,Kostenzuordnung!$D$22:$D$209,"andere Refinanzierung",Kostenzuordnung!$L$22:$L$209,$B25,Kostenzuordnung!$M$22:$M$209,M$22)</f>
        <v>0</v>
      </c>
      <c r="N25" s="422">
        <f>SUMIFS(Kostenzuordnung!$C$22:$C$209,Kostenzuordnung!$D$22:$D$209,"andere Refinanzierung",Kostenzuordnung!$L$22:$L$209,$B25,Kostenzuordnung!$M$22:$M$209,N$22)</f>
        <v>0</v>
      </c>
      <c r="O25" s="423">
        <f t="shared" si="24"/>
        <v>0</v>
      </c>
      <c r="P25" s="424">
        <f t="shared" si="19"/>
        <v>32840</v>
      </c>
      <c r="Q25" s="422">
        <f t="shared" si="19"/>
        <v>0</v>
      </c>
      <c r="R25" s="423">
        <f t="shared" si="20"/>
        <v>32840</v>
      </c>
    </row>
    <row r="26" spans="1:18" x14ac:dyDescent="0.35">
      <c r="A26" s="425" t="s">
        <v>494</v>
      </c>
      <c r="B26" s="426" t="s">
        <v>100</v>
      </c>
      <c r="C26" s="460"/>
      <c r="D26" s="421">
        <f>SUMIFS(Kostenzuordnung!$C$22:$C$209,Kostenzuordnung!$D$22:$D$209,"Fachleistung",Kostenzuordnung!$L$22:$L$209,$B26,Kostenzuordnung!$M$22:$M$209,D$22)+SUMIFS(Kostenzuordnung!$C$22:$C$209,Kostenzuordnung!$D$22:$D$209,"Regelbedarf anteilig",Kostenzuordnung!$L$22:$L$209,$B26,Kostenzuordnung!$M$22:$M$209,D$22)-SUMIFS(Kostenzuordnung!$F$22:$F$209,Kostenzuordnung!$D$22:$D$209,"Regelbedarf anteilig",Kostenzuordnung!$L$22:$L$209,$B26,Kostenzuordnung!$M$22:$M$209,D$22)</f>
        <v>4325</v>
      </c>
      <c r="E26" s="422">
        <f>SUMIFS(Kostenzuordnung!$C$22:$C$209,Kostenzuordnung!$D$22:$D$209,"Fachleistung",Kostenzuordnung!$L$22:$L$209,$B26,Kostenzuordnung!$M$22:$M$209,E$22)+SUMIFS(Kostenzuordnung!$C$22:$C$209,Kostenzuordnung!$D$22:$D$209,"Regelbedarf anteilig",Kostenzuordnung!$L$22:$L$209,$B26,Kostenzuordnung!$M$22:$M$209,E$22)-SUMIFS(Kostenzuordnung!$F$22:$F$209,Kostenzuordnung!$D$22:$D$209,"Regelbedarf anteilig",Kostenzuordnung!$L$22:$L$209,$B26,Kostenzuordnung!$M$22:$M$209,E$22)</f>
        <v>0</v>
      </c>
      <c r="F26" s="423">
        <f t="shared" si="21"/>
        <v>4325</v>
      </c>
      <c r="G26" s="424">
        <f>SUMIFS(Kostenzuordnung!$C$22:$C$209,Kostenzuordnung!$D$22:$D$209,"Kosten d. Unterk. (KdU)",Kostenzuordnung!$L$22:$L$209,$C26,Kostenzuordnung!$M$22:$M$209,G$22)</f>
        <v>0</v>
      </c>
      <c r="H26" s="422">
        <f>SUMIFS(Kostenzuordnung!$C$22:$C$209,Kostenzuordnung!$D$22:$D$209,"Kosten d. Unterk. (KdU)",Kostenzuordnung!$L$22:$L$209,$C26,Kostenzuordnung!$M$22:$M$209,H$22)</f>
        <v>0</v>
      </c>
      <c r="I26" s="423">
        <f t="shared" si="22"/>
        <v>0</v>
      </c>
      <c r="J26" s="424">
        <f>SUMIFS(Kostenzuordnung!$F$22:$F$209,Kostenzuordnung!$D$22:$D$209,"Regelbedarf",Kostenzuordnung!$L$22:$L$209,$B26,Kostenzuordnung!$M$22:$M$209,J$22)+SUMIFS(Kostenzuordnung!$F$22:$F$209,Kostenzuordnung!$D$22:$D$209,"Regelbedarf anteilig",Kostenzuordnung!$L$22:$L$209,$B26,Kostenzuordnung!$M$22:$M$209,J$22)</f>
        <v>4075</v>
      </c>
      <c r="K26" s="422">
        <f>SUMIFS(Kostenzuordnung!$F$22:$F$209,Kostenzuordnung!$D$22:$D$209,"Regelbedarf",Kostenzuordnung!$L$22:$L$209,$B26,Kostenzuordnung!$M$22:$M$209,K$22)+SUMIFS(Kostenzuordnung!$F$22:$F$209,Kostenzuordnung!$D$22:$D$209,"Regelbedarf anteilig",Kostenzuordnung!$L$22:$L$209,$B26,Kostenzuordnung!$M$22:$M$209,K$22)</f>
        <v>0</v>
      </c>
      <c r="L26" s="423">
        <f t="shared" si="23"/>
        <v>4075</v>
      </c>
      <c r="M26" s="424">
        <f>SUMIFS(Kostenzuordnung!$C$22:$C$209,Kostenzuordnung!$D$22:$D$209,"andere Refinanzierung",Kostenzuordnung!$L$22:$L$209,$B26,Kostenzuordnung!$M$22:$M$209,M$22)</f>
        <v>0</v>
      </c>
      <c r="N26" s="422">
        <f>SUMIFS(Kostenzuordnung!$C$22:$C$209,Kostenzuordnung!$D$22:$D$209,"andere Refinanzierung",Kostenzuordnung!$L$22:$L$209,$B26,Kostenzuordnung!$M$22:$M$209,N$22)</f>
        <v>0</v>
      </c>
      <c r="O26" s="423">
        <f t="shared" si="24"/>
        <v>0</v>
      </c>
      <c r="P26" s="424">
        <f t="shared" si="19"/>
        <v>8400</v>
      </c>
      <c r="Q26" s="422">
        <f t="shared" si="19"/>
        <v>0</v>
      </c>
      <c r="R26" s="423">
        <f t="shared" si="20"/>
        <v>8400</v>
      </c>
    </row>
    <row r="27" spans="1:18" x14ac:dyDescent="0.35">
      <c r="A27" s="425" t="s">
        <v>512</v>
      </c>
      <c r="B27" s="426" t="s">
        <v>101</v>
      </c>
      <c r="C27" s="461"/>
      <c r="D27" s="421">
        <f>SUMIFS(Kostenzuordnung!$C$22:$C$209,Kostenzuordnung!$D$22:$D$209,"Fachleistung",Kostenzuordnung!$L$22:$L$209,$B27,Kostenzuordnung!$M$22:$M$209,D$22)+SUMIFS(Kostenzuordnung!$C$22:$C$209,Kostenzuordnung!$D$22:$D$209,"Regelbedarf anteilig",Kostenzuordnung!$L$22:$L$209,$B27,Kostenzuordnung!$M$22:$M$209,D$22)-SUMIFS(Kostenzuordnung!$F$22:$F$209,Kostenzuordnung!$D$22:$D$209,"Regelbedarf anteilig",Kostenzuordnung!$L$22:$L$209,$B27,Kostenzuordnung!$M$22:$M$209,D$22)</f>
        <v>21500</v>
      </c>
      <c r="E27" s="422">
        <f>SUMIFS(Kostenzuordnung!$C$22:$C$209,Kostenzuordnung!$D$22:$D$209,"Fachleistung",Kostenzuordnung!$L$22:$L$209,$B27,Kostenzuordnung!$M$22:$M$209,E$22)+SUMIFS(Kostenzuordnung!$C$22:$C$209,Kostenzuordnung!$D$22:$D$209,"Regelbedarf anteilig",Kostenzuordnung!$L$22:$L$209,$B27,Kostenzuordnung!$M$22:$M$209,E$22)-SUMIFS(Kostenzuordnung!$F$22:$F$209,Kostenzuordnung!$D$22:$D$209,"Regelbedarf anteilig",Kostenzuordnung!$L$22:$L$209,$B27,Kostenzuordnung!$M$22:$M$209,E$22)</f>
        <v>0</v>
      </c>
      <c r="F27" s="423">
        <f>SUM(D27:E27)</f>
        <v>21500</v>
      </c>
      <c r="G27" s="424">
        <f>SUMIFS(Kostenzuordnung!$C$22:$C$209,Kostenzuordnung!$D$22:$D$209,"Kosten d. Unterk. (KdU)",Kostenzuordnung!$L$22:$L$209,$B27,Kostenzuordnung!$M$22:$M$209,D$22)</f>
        <v>3320</v>
      </c>
      <c r="H27" s="422">
        <f>SUMIFS(Kostenzuordnung!$C$22:$C$209,Kostenzuordnung!$D$22:$D$209,"Kosten d. Unterk. (KdU)",Kostenzuordnung!$L$22:$L$209,$B27,Kostenzuordnung!$M$22:$M$209,E$22)</f>
        <v>0</v>
      </c>
      <c r="I27" s="423">
        <f>SUM(G27:H27)</f>
        <v>3320</v>
      </c>
      <c r="J27" s="424">
        <f>SUMIFS(Kostenzuordnung!$F$22:$F$209,Kostenzuordnung!$D$22:$D$209,"Regelbedarf",Kostenzuordnung!$L$22:$L$209,$B27,Kostenzuordnung!$M$22:$M$209,J$22)+SUMIFS(Kostenzuordnung!$F$22:$F$209,Kostenzuordnung!$D$22:$D$209,"Regelbedarf anteilig",Kostenzuordnung!$L$22:$L$209,$B27,Kostenzuordnung!$M$22:$M$209,J$22)</f>
        <v>0</v>
      </c>
      <c r="K27" s="422">
        <f>SUMIFS(Kostenzuordnung!$F$22:$F$209,Kostenzuordnung!$D$22:$D$209,"Regelbedarf",Kostenzuordnung!$L$22:$L$209,$B27,Kostenzuordnung!$M$22:$M$209,K$22)+SUMIFS(Kostenzuordnung!$F$22:$F$209,Kostenzuordnung!$D$22:$D$209,"Regelbedarf anteilig",Kostenzuordnung!$L$22:$L$209,$B27,Kostenzuordnung!$M$22:$M$209,K$22)</f>
        <v>0</v>
      </c>
      <c r="L27" s="423">
        <f>SUM(J27:K27)</f>
        <v>0</v>
      </c>
      <c r="M27" s="424">
        <f>SUMIFS(Kostenzuordnung!$C$22:$C$209,Kostenzuordnung!$D$22:$D$209,"andere Refinanzierung",Kostenzuordnung!$L$22:$L$209,$B27,Kostenzuordnung!$M$22:$M$209,M$22)</f>
        <v>0</v>
      </c>
      <c r="N27" s="422">
        <f>SUMIFS(Kostenzuordnung!$C$22:$C$209,Kostenzuordnung!$D$22:$D$209,"andere Refinanzierung",Kostenzuordnung!$L$22:$L$209,$B27,Kostenzuordnung!$M$22:$M$209,N$22)</f>
        <v>0</v>
      </c>
      <c r="O27" s="423">
        <f>SUM(M27:N27)</f>
        <v>0</v>
      </c>
      <c r="P27" s="424">
        <f t="shared" si="19"/>
        <v>24820</v>
      </c>
      <c r="Q27" s="422">
        <f t="shared" si="19"/>
        <v>0</v>
      </c>
      <c r="R27" s="423">
        <f t="shared" si="20"/>
        <v>24820</v>
      </c>
    </row>
    <row r="28" spans="1:18" x14ac:dyDescent="0.35">
      <c r="A28" s="425" t="s">
        <v>496</v>
      </c>
      <c r="B28" s="426" t="s">
        <v>102</v>
      </c>
      <c r="C28" s="460"/>
      <c r="D28" s="421">
        <f>SUMIFS(Kostenzuordnung!$C$22:$C$209,Kostenzuordnung!$D$22:$D$209,"Fachleistung",Kostenzuordnung!$L$22:$L$209,$B28,Kostenzuordnung!$M$22:$M$209,D$22)+SUMIFS(Kostenzuordnung!$C$22:$C$209,Kostenzuordnung!$D$22:$D$209,"Regelbedarf anteilig",Kostenzuordnung!$L$22:$L$209,$B28,Kostenzuordnung!$M$22:$M$209,D$22)-SUMIFS(Kostenzuordnung!$F$22:$F$209,Kostenzuordnung!$D$22:$D$209,"Regelbedarf anteilig",Kostenzuordnung!$L$22:$L$209,$B28,Kostenzuordnung!$M$22:$M$209,D$22)</f>
        <v>79350</v>
      </c>
      <c r="E28" s="422">
        <f>SUMIFS(Kostenzuordnung!$C$22:$C$209,Kostenzuordnung!$D$22:$D$209,"Fachleistung",Kostenzuordnung!$L$22:$L$209,$B28,Kostenzuordnung!$M$22:$M$209,E$22)+SUMIFS(Kostenzuordnung!$C$22:$C$209,Kostenzuordnung!$D$22:$D$209,"Regelbedarf anteilig",Kostenzuordnung!$L$22:$L$209,$B28,Kostenzuordnung!$M$22:$M$209,E$22)-SUMIFS(Kostenzuordnung!$F$22:$F$209,Kostenzuordnung!$D$22:$D$209,"Regelbedarf anteilig",Kostenzuordnung!$L$22:$L$209,$B28,Kostenzuordnung!$M$22:$M$209,E$22)</f>
        <v>0</v>
      </c>
      <c r="F28" s="423">
        <f>SUM(D28:E28)</f>
        <v>79350</v>
      </c>
      <c r="G28" s="424">
        <f>SUMIFS(Kostenzuordnung!$C$22:$C$209,Kostenzuordnung!$D$22:$D$209,"Kosten d. Unterk. (KdU)",Kostenzuordnung!$L$22:$L$209,$B28,Kostenzuordnung!$M$22:$M$209,D$22)</f>
        <v>0</v>
      </c>
      <c r="H28" s="422">
        <f>SUMIFS(Kostenzuordnung!$C$22:$C$209,Kostenzuordnung!$D$22:$D$209,"Kosten d. Unterk. (KdU)",Kostenzuordnung!$L$22:$L$209,$B28,Kostenzuordnung!$M$22:$M$209,E$22)</f>
        <v>0</v>
      </c>
      <c r="I28" s="423">
        <f>SUM(G28:H28)</f>
        <v>0</v>
      </c>
      <c r="J28" s="424">
        <f>SUMIFS(Kostenzuordnung!$F$22:$F$209,Kostenzuordnung!$D$22:$D$209,"Regelbedarf",Kostenzuordnung!$L$22:$L$209,$B28,Kostenzuordnung!$M$22:$M$209,J$22)+SUMIFS(Kostenzuordnung!$F$22:$F$209,Kostenzuordnung!$D$22:$D$209,"Regelbedarf anteilig",Kostenzuordnung!$L$22:$L$209,$B28,Kostenzuordnung!$M$22:$M$209,J$22)</f>
        <v>0</v>
      </c>
      <c r="K28" s="422">
        <f>SUMIFS(Kostenzuordnung!$F$22:$F$209,Kostenzuordnung!$D$22:$D$209,"Regelbedarf",Kostenzuordnung!$L$22:$L$209,$B28,Kostenzuordnung!$M$22:$M$209,K$22)+SUMIFS(Kostenzuordnung!$F$22:$F$209,Kostenzuordnung!$D$22:$D$209,"Regelbedarf anteilig",Kostenzuordnung!$L$22:$L$209,$B28,Kostenzuordnung!$M$22:$M$209,K$22)</f>
        <v>0</v>
      </c>
      <c r="L28" s="423">
        <f>SUM(J28:K28)</f>
        <v>0</v>
      </c>
      <c r="M28" s="424">
        <f>SUMIFS(Kostenzuordnung!$C$22:$C$209,Kostenzuordnung!$D$22:$D$209,"andere Refinanzierung",Kostenzuordnung!$L$22:$L$209,$B28,Kostenzuordnung!$M$22:$M$209,M$22)</f>
        <v>0</v>
      </c>
      <c r="N28" s="422">
        <f>SUMIFS(Kostenzuordnung!$C$22:$C$209,Kostenzuordnung!$D$22:$D$209,"andere Refinanzierung",Kostenzuordnung!$L$22:$L$209,$B28,Kostenzuordnung!$M$22:$M$209,N$22)</f>
        <v>0</v>
      </c>
      <c r="O28" s="423">
        <f>SUM(M28:N28)</f>
        <v>0</v>
      </c>
      <c r="P28" s="424">
        <f t="shared" si="19"/>
        <v>79350</v>
      </c>
      <c r="Q28" s="422">
        <f t="shared" si="19"/>
        <v>0</v>
      </c>
      <c r="R28" s="423">
        <f t="shared" si="20"/>
        <v>79350</v>
      </c>
    </row>
    <row r="29" spans="1:18" x14ac:dyDescent="0.35">
      <c r="A29" s="425" t="s">
        <v>513</v>
      </c>
      <c r="B29" s="426" t="s">
        <v>103</v>
      </c>
      <c r="C29" s="461"/>
      <c r="D29" s="421">
        <f>SUMIFS(Kostenzuordnung!$C$22:$C$209,Kostenzuordnung!$D$22:$D$209,"Fachleistung",Kostenzuordnung!$L$22:$L$209,$B29,Kostenzuordnung!$M$22:$M$209,D$22)+SUMIFS(Kostenzuordnung!$C$22:$C$209,Kostenzuordnung!$D$22:$D$209,"Regelbedarf anteilig",Kostenzuordnung!$L$22:$L$209,$B29,Kostenzuordnung!$M$22:$M$209,D$22)-SUMIFS(Kostenzuordnung!$F$22:$F$209,Kostenzuordnung!$D$22:$D$209,"Regelbedarf anteilig",Kostenzuordnung!$L$22:$L$209,$B29,Kostenzuordnung!$M$22:$M$209,D$22)</f>
        <v>550</v>
      </c>
      <c r="E29" s="422">
        <f>SUMIFS(Kostenzuordnung!$C$22:$C$209,Kostenzuordnung!$D$22:$D$209,"Fachleistung",Kostenzuordnung!$L$22:$L$209,$B29,Kostenzuordnung!$M$22:$M$209,E$22)+SUMIFS(Kostenzuordnung!$C$22:$C$209,Kostenzuordnung!$D$22:$D$209,"Regelbedarf anteilig",Kostenzuordnung!$L$22:$L$209,$B29,Kostenzuordnung!$M$22:$M$209,E$22)-SUMIFS(Kostenzuordnung!$F$22:$F$209,Kostenzuordnung!$D$22:$D$209,"Regelbedarf anteilig",Kostenzuordnung!$L$22:$L$209,$B29,Kostenzuordnung!$M$22:$M$209,E$22)</f>
        <v>800</v>
      </c>
      <c r="F29" s="423">
        <f t="shared" ref="F29:F34" si="25">SUM(D29:E29)</f>
        <v>1350</v>
      </c>
      <c r="G29" s="424">
        <f>SUMIFS(Kostenzuordnung!$C$22:$C$209,Kostenzuordnung!$D$22:$D$209,"Kosten d. Unterk. (KdU)",Kostenzuordnung!$L$22:$L$209,$B29,Kostenzuordnung!$M$22:$M$209,G$22)</f>
        <v>9300</v>
      </c>
      <c r="H29" s="422">
        <f>SUMIFS(Kostenzuordnung!$C$22:$C$209,Kostenzuordnung!$D$22:$D$209,"Kosten d. Unterk. (KdU)",Kostenzuordnung!$L$22:$L$209,$B29,Kostenzuordnung!$M$22:$M$209,H$22)</f>
        <v>29650</v>
      </c>
      <c r="I29" s="423">
        <f t="shared" ref="I29:I34" si="26">SUM(G29:H29)</f>
        <v>38950</v>
      </c>
      <c r="J29" s="424">
        <f>SUMIFS(Kostenzuordnung!$F$22:$F$209,Kostenzuordnung!$D$22:$D$209,"Regelbedarf",Kostenzuordnung!$L$22:$L$209,$B29,Kostenzuordnung!$M$22:$M$209,J$22)+SUMIFS(Kostenzuordnung!$F$22:$F$209,Kostenzuordnung!$D$22:$D$209,"Regelbedarf anteilig",Kostenzuordnung!$L$22:$L$209,$B29,Kostenzuordnung!$M$22:$M$209,J$22)</f>
        <v>0</v>
      </c>
      <c r="K29" s="422">
        <f>SUMIFS(Kostenzuordnung!$F$22:$F$209,Kostenzuordnung!$D$22:$D$209,"Regelbedarf",Kostenzuordnung!$L$22:$L$209,$B29,Kostenzuordnung!$M$22:$M$209,K$22)+SUMIFS(Kostenzuordnung!$F$22:$F$209,Kostenzuordnung!$D$22:$D$209,"Regelbedarf anteilig",Kostenzuordnung!$L$22:$L$209,$B29,Kostenzuordnung!$M$22:$M$209,K$22)</f>
        <v>0</v>
      </c>
      <c r="L29" s="423">
        <f t="shared" ref="L29:L34" si="27">SUM(J29:K29)</f>
        <v>0</v>
      </c>
      <c r="M29" s="424">
        <f>SUMIFS(Kostenzuordnung!$C$22:$C$209,Kostenzuordnung!$D$22:$D$209,"andere Refinanzierung",Kostenzuordnung!$L$22:$L$209,$B29,Kostenzuordnung!$M$22:$M$209,M$22)</f>
        <v>0</v>
      </c>
      <c r="N29" s="422">
        <f>SUMIFS(Kostenzuordnung!$C$22:$C$209,Kostenzuordnung!$D$22:$D$209,"andere Refinanzierung",Kostenzuordnung!$L$22:$L$209,$B29,Kostenzuordnung!$M$22:$M$209,N$22)</f>
        <v>0</v>
      </c>
      <c r="O29" s="423">
        <f t="shared" ref="O29:O34" si="28">SUM(M29:N29)</f>
        <v>0</v>
      </c>
      <c r="P29" s="424">
        <f t="shared" si="19"/>
        <v>9850</v>
      </c>
      <c r="Q29" s="422">
        <f t="shared" si="19"/>
        <v>30450</v>
      </c>
      <c r="R29" s="423">
        <f t="shared" si="20"/>
        <v>40300</v>
      </c>
    </row>
    <row r="30" spans="1:18" x14ac:dyDescent="0.35">
      <c r="A30" s="425" t="s">
        <v>514</v>
      </c>
      <c r="B30" s="426" t="s">
        <v>104</v>
      </c>
      <c r="C30" s="461"/>
      <c r="D30" s="421">
        <f>SUMIFS(Kostenzuordnung!$C$22:$C$209,Kostenzuordnung!$D$22:$D$209,"Fachleistung",Kostenzuordnung!$L$22:$L$209,$B30,Kostenzuordnung!$M$22:$M$209,D$22)+SUMIFS(Kostenzuordnung!$C$22:$C$209,Kostenzuordnung!$D$22:$D$209,"Regelbedarf anteilig",Kostenzuordnung!$L$22:$L$209,$B30,Kostenzuordnung!$M$22:$M$209,D$22)-SUMIFS(Kostenzuordnung!$F$22:$F$209,Kostenzuordnung!$D$22:$D$209,"Regelbedarf anteilig",Kostenzuordnung!$L$22:$L$209,$B30,Kostenzuordnung!$M$22:$M$209,D$22)</f>
        <v>3950</v>
      </c>
      <c r="E30" s="422">
        <f>SUMIFS(Kostenzuordnung!$C$22:$C$209,Kostenzuordnung!$D$22:$D$209,"Fachleistung",Kostenzuordnung!$L$22:$L$209,$B30,Kostenzuordnung!$M$22:$M$209,E$22)+SUMIFS(Kostenzuordnung!$C$22:$C$209,Kostenzuordnung!$D$22:$D$209,"Regelbedarf anteilig",Kostenzuordnung!$L$22:$L$209,$B30,Kostenzuordnung!$M$22:$M$209,E$22)-SUMIFS(Kostenzuordnung!$F$22:$F$209,Kostenzuordnung!$D$22:$D$209,"Regelbedarf anteilig",Kostenzuordnung!$L$22:$L$209,$B30,Kostenzuordnung!$M$22:$M$209,E$22)</f>
        <v>0</v>
      </c>
      <c r="F30" s="423">
        <f t="shared" si="25"/>
        <v>3950</v>
      </c>
      <c r="G30" s="424">
        <f>SUMIFS(Kostenzuordnung!$C$22:$C$209,Kostenzuordnung!$D$22:$D$209,"Kosten d. Unterk. (KdU)",Kostenzuordnung!$L$22:$L$209,$B30,Kostenzuordnung!$M$22:$M$209,G$22)</f>
        <v>2800</v>
      </c>
      <c r="H30" s="422">
        <f>SUMIFS(Kostenzuordnung!$C$22:$C$209,Kostenzuordnung!$D$22:$D$209,"Kosten d. Unterk. (KdU)",Kostenzuordnung!$L$22:$L$209,$B30,Kostenzuordnung!$M$22:$M$209,H$22)</f>
        <v>0</v>
      </c>
      <c r="I30" s="423">
        <f t="shared" si="26"/>
        <v>2800</v>
      </c>
      <c r="J30" s="424">
        <f>SUMIFS(Kostenzuordnung!$F$22:$F$209,Kostenzuordnung!$D$22:$D$209,"Regelbedarf",Kostenzuordnung!$L$22:$L$209,$B30,Kostenzuordnung!$M$22:$M$209,J$22)+SUMIFS(Kostenzuordnung!$F$22:$F$209,Kostenzuordnung!$D$22:$D$209,"Regelbedarf anteilig",Kostenzuordnung!$L$22:$L$209,$B30,Kostenzuordnung!$M$22:$M$209,J$22)</f>
        <v>0</v>
      </c>
      <c r="K30" s="422">
        <f>SUMIFS(Kostenzuordnung!$F$22:$F$209,Kostenzuordnung!$D$22:$D$209,"Regelbedarf",Kostenzuordnung!$L$22:$L$209,$B30,Kostenzuordnung!$M$22:$M$209,K$22)+SUMIFS(Kostenzuordnung!$F$22:$F$209,Kostenzuordnung!$D$22:$D$209,"Regelbedarf anteilig",Kostenzuordnung!$L$22:$L$209,$B30,Kostenzuordnung!$M$22:$M$209,K$22)</f>
        <v>0</v>
      </c>
      <c r="L30" s="423">
        <f t="shared" si="27"/>
        <v>0</v>
      </c>
      <c r="M30" s="424">
        <f>SUMIFS(Kostenzuordnung!$C$22:$C$209,Kostenzuordnung!$D$22:$D$209,"andere Refinanzierung",Kostenzuordnung!$L$22:$L$209,$B30,Kostenzuordnung!$M$22:$M$209,M$22)</f>
        <v>0</v>
      </c>
      <c r="N30" s="422">
        <f>SUMIFS(Kostenzuordnung!$C$22:$C$209,Kostenzuordnung!$D$22:$D$209,"andere Refinanzierung",Kostenzuordnung!$L$22:$L$209,$B30,Kostenzuordnung!$M$22:$M$209,N$22)</f>
        <v>0</v>
      </c>
      <c r="O30" s="423">
        <f t="shared" si="28"/>
        <v>0</v>
      </c>
      <c r="P30" s="424">
        <f t="shared" si="19"/>
        <v>6750</v>
      </c>
      <c r="Q30" s="422">
        <f t="shared" si="19"/>
        <v>0</v>
      </c>
      <c r="R30" s="423">
        <f t="shared" si="20"/>
        <v>6750</v>
      </c>
    </row>
    <row r="31" spans="1:18" x14ac:dyDescent="0.35">
      <c r="A31" s="425" t="s">
        <v>515</v>
      </c>
      <c r="B31" s="426" t="s">
        <v>105</v>
      </c>
      <c r="C31" s="461"/>
      <c r="D31" s="421">
        <f>SUMIFS(Kostenzuordnung!$C$22:$C$209,Kostenzuordnung!$D$22:$D$209,"Fachleistung",Kostenzuordnung!$L$22:$L$209,$B31,Kostenzuordnung!$M$22:$M$209,D$22)+SUMIFS(Kostenzuordnung!$C$22:$C$209,Kostenzuordnung!$D$22:$D$209,"Regelbedarf anteilig",Kostenzuordnung!$L$22:$L$209,$B31,Kostenzuordnung!$M$22:$M$209,D$22)-SUMIFS(Kostenzuordnung!$F$22:$F$209,Kostenzuordnung!$D$22:$D$209,"Regelbedarf anteilig",Kostenzuordnung!$L$22:$L$209,$B31,Kostenzuordnung!$M$22:$M$209,D$22)</f>
        <v>0</v>
      </c>
      <c r="E31" s="422">
        <f>SUMIFS(Kostenzuordnung!$C$22:$C$209,Kostenzuordnung!$D$22:$D$209,"Fachleistung",Kostenzuordnung!$L$22:$L$209,$B31,Kostenzuordnung!$M$22:$M$209,E$22)+SUMIFS(Kostenzuordnung!$C$22:$C$209,Kostenzuordnung!$D$22:$D$209,"Regelbedarf anteilig",Kostenzuordnung!$L$22:$L$209,$B31,Kostenzuordnung!$M$22:$M$209,E$22)-SUMIFS(Kostenzuordnung!$F$22:$F$209,Kostenzuordnung!$D$22:$D$209,"Regelbedarf anteilig",Kostenzuordnung!$L$22:$L$209,$B31,Kostenzuordnung!$M$22:$M$209,E$22)</f>
        <v>0</v>
      </c>
      <c r="F31" s="423">
        <f t="shared" si="25"/>
        <v>0</v>
      </c>
      <c r="G31" s="424">
        <f>SUMIFS(Kostenzuordnung!$C$22:$C$209,Kostenzuordnung!$D$22:$D$209,"Kosten d. Unterk. (KdU)",Kostenzuordnung!$L$22:$L$209,$B31,Kostenzuordnung!$M$22:$M$209,G$22)</f>
        <v>0</v>
      </c>
      <c r="H31" s="422">
        <f>SUMIFS(Kostenzuordnung!$C$22:$C$209,Kostenzuordnung!$D$22:$D$209,"Kosten d. Unterk. (KdU)",Kostenzuordnung!$L$22:$L$209,$B31,Kostenzuordnung!$M$22:$M$209,H$22)</f>
        <v>3050</v>
      </c>
      <c r="I31" s="423">
        <f t="shared" si="26"/>
        <v>3050</v>
      </c>
      <c r="J31" s="424">
        <f>SUMIFS(Kostenzuordnung!$F$22:$F$209,Kostenzuordnung!$D$22:$D$209,"Regelbedarf",Kostenzuordnung!$L$22:$L$209,$B31,Kostenzuordnung!$M$22:$M$209,J$22)+SUMIFS(Kostenzuordnung!$F$22:$F$209,Kostenzuordnung!$D$22:$D$209,"Regelbedarf anteilig",Kostenzuordnung!$L$22:$L$209,$B31,Kostenzuordnung!$M$22:$M$209,J$22)</f>
        <v>0</v>
      </c>
      <c r="K31" s="422">
        <f>SUMIFS(Kostenzuordnung!$F$22:$F$209,Kostenzuordnung!$D$22:$D$209,"Regelbedarf",Kostenzuordnung!$L$22:$L$209,$B31,Kostenzuordnung!$M$22:$M$209,K$22)+SUMIFS(Kostenzuordnung!$F$22:$F$209,Kostenzuordnung!$D$22:$D$209,"Regelbedarf anteilig",Kostenzuordnung!$L$22:$L$209,$B31,Kostenzuordnung!$M$22:$M$209,K$22)</f>
        <v>0</v>
      </c>
      <c r="L31" s="423">
        <f t="shared" si="27"/>
        <v>0</v>
      </c>
      <c r="M31" s="424">
        <f>SUMIFS(Kostenzuordnung!$C$22:$C$209,Kostenzuordnung!$D$22:$D$209,"andere Refinanzierung",Kostenzuordnung!$L$22:$L$209,$B31,Kostenzuordnung!$M$22:$M$209,M$22)</f>
        <v>0</v>
      </c>
      <c r="N31" s="422">
        <f>SUMIFS(Kostenzuordnung!$C$22:$C$209,Kostenzuordnung!$D$22:$D$209,"andere Refinanzierung",Kostenzuordnung!$L$22:$L$209,$B31,Kostenzuordnung!$M$22:$M$209,N$22)</f>
        <v>0</v>
      </c>
      <c r="O31" s="423">
        <f t="shared" si="28"/>
        <v>0</v>
      </c>
      <c r="P31" s="424">
        <f t="shared" si="19"/>
        <v>0</v>
      </c>
      <c r="Q31" s="422">
        <f t="shared" si="19"/>
        <v>3050</v>
      </c>
      <c r="R31" s="423">
        <f t="shared" si="20"/>
        <v>3050</v>
      </c>
    </row>
    <row r="32" spans="1:18" x14ac:dyDescent="0.35">
      <c r="A32" s="462" t="s">
        <v>516</v>
      </c>
      <c r="B32" s="426" t="s">
        <v>442</v>
      </c>
      <c r="C32" s="461"/>
      <c r="D32" s="421">
        <f>SUMIFS(Kostenzuordnung!$C$22:$C$209,Kostenzuordnung!$D$22:$D$209,"Fachleistung",Kostenzuordnung!$L$22:$L$209,$B32,Kostenzuordnung!$M$22:$M$209,D$22)+SUMIFS(Kostenzuordnung!$C$22:$C$209,Kostenzuordnung!$D$22:$D$209,"Regelbedarf anteilig",Kostenzuordnung!$L$22:$L$209,$B32,Kostenzuordnung!$M$22:$M$209,D$22)-SUMIFS(Kostenzuordnung!$F$22:$F$209,Kostenzuordnung!$D$22:$D$209,"Regelbedarf anteilig",Kostenzuordnung!$L$22:$L$209,$B32,Kostenzuordnung!$M$22:$M$209,D$22)</f>
        <v>0</v>
      </c>
      <c r="E32" s="422">
        <f>SUMIFS(Kostenzuordnung!$C$22:$C$209,Kostenzuordnung!$D$22:$D$209,"Fachleistung",Kostenzuordnung!$L$22:$L$209,$B32,Kostenzuordnung!$M$22:$M$209,E$22)+SUMIFS(Kostenzuordnung!$C$22:$C$209,Kostenzuordnung!$D$22:$D$209,"Regelbedarf anteilig",Kostenzuordnung!$L$22:$L$209,$B32,Kostenzuordnung!$M$22:$M$209,E$22)-SUMIFS(Kostenzuordnung!$F$22:$F$209,Kostenzuordnung!$D$22:$D$209,"Regelbedarf anteilig",Kostenzuordnung!$L$22:$L$209,$B32,Kostenzuordnung!$M$22:$M$209,E$22)</f>
        <v>0</v>
      </c>
      <c r="F32" s="423">
        <f t="shared" si="25"/>
        <v>0</v>
      </c>
      <c r="G32" s="424">
        <f>SUMIFS(Kostenzuordnung!$C$22:$C$209,Kostenzuordnung!$D$22:$D$209,"Kosten d. Unterk. (KdU)",Kostenzuordnung!$L$22:$L$209,$B32,Kostenzuordnung!$M$22:$M$209,G$22)</f>
        <v>0</v>
      </c>
      <c r="H32" s="422">
        <f>SUMIFS(Kostenzuordnung!$C$22:$C$209,Kostenzuordnung!$D$22:$D$209,"Kosten d. Unterk. (KdU)",Kostenzuordnung!$L$22:$L$209,$B32,Kostenzuordnung!$M$22:$M$209,H$22)</f>
        <v>0</v>
      </c>
      <c r="I32" s="423">
        <f t="shared" si="26"/>
        <v>0</v>
      </c>
      <c r="J32" s="424">
        <f>SUMIFS(Kostenzuordnung!$F$22:$F$209,Kostenzuordnung!$D$22:$D$209,"Regelbedarf",Kostenzuordnung!$L$22:$L$209,$B32,Kostenzuordnung!$M$22:$M$209,J$22)+SUMIFS(Kostenzuordnung!$F$22:$F$209,Kostenzuordnung!$D$22:$D$209,"Regelbedarf anteilig",Kostenzuordnung!$L$22:$L$209,$B32,Kostenzuordnung!$M$22:$M$209,J$22)</f>
        <v>0</v>
      </c>
      <c r="K32" s="422">
        <f>SUMIFS(Kostenzuordnung!$F$22:$F$209,Kostenzuordnung!$D$22:$D$209,"Regelbedarf",Kostenzuordnung!$L$22:$L$209,$B32,Kostenzuordnung!$M$22:$M$209,K$22)+SUMIFS(Kostenzuordnung!$F$22:$F$209,Kostenzuordnung!$D$22:$D$209,"Regelbedarf anteilig",Kostenzuordnung!$L$22:$L$209,$B32,Kostenzuordnung!$M$22:$M$209,K$22)</f>
        <v>0</v>
      </c>
      <c r="L32" s="423">
        <f t="shared" si="27"/>
        <v>0</v>
      </c>
      <c r="M32" s="424">
        <f>SUMIFS(Kostenzuordnung!$C$22:$C$209,Kostenzuordnung!$D$22:$D$209,"andere Refinanzierung",Kostenzuordnung!$L$22:$L$209,$B32,Kostenzuordnung!$M$22:$M$209,M$22)</f>
        <v>0</v>
      </c>
      <c r="N32" s="422">
        <f>SUMIFS(Kostenzuordnung!$C$22:$C$209,Kostenzuordnung!$D$22:$D$209,"andere Refinanzierung",Kostenzuordnung!$L$22:$L$209,$B32,Kostenzuordnung!$M$22:$M$209,N$22)</f>
        <v>0</v>
      </c>
      <c r="O32" s="423">
        <f t="shared" si="28"/>
        <v>0</v>
      </c>
      <c r="P32" s="424">
        <f t="shared" si="19"/>
        <v>0</v>
      </c>
      <c r="Q32" s="422">
        <f t="shared" si="19"/>
        <v>0</v>
      </c>
      <c r="R32" s="423">
        <f t="shared" si="20"/>
        <v>0</v>
      </c>
    </row>
    <row r="33" spans="1:20" x14ac:dyDescent="0.35">
      <c r="A33" s="425" t="s">
        <v>517</v>
      </c>
      <c r="B33" s="426" t="s">
        <v>106</v>
      </c>
      <c r="C33" s="461"/>
      <c r="D33" s="421">
        <f>SUMIFS(Kostenzuordnung!$C$22:$C$209,Kostenzuordnung!$D$22:$D$209,"Fachleistung",Kostenzuordnung!$L$22:$L$209,$B33,Kostenzuordnung!$M$22:$M$209,D$22)+SUMIFS(Kostenzuordnung!$C$22:$C$209,Kostenzuordnung!$D$22:$D$209,"Regelbedarf anteilig",Kostenzuordnung!$L$22:$L$209,$B33,Kostenzuordnung!$M$22:$M$209,D$22)-SUMIFS(Kostenzuordnung!$F$22:$F$209,Kostenzuordnung!$D$22:$D$209,"Regelbedarf anteilig",Kostenzuordnung!$L$22:$L$209,$B33,Kostenzuordnung!$M$22:$M$209,D$22)</f>
        <v>0</v>
      </c>
      <c r="E33" s="422">
        <f>SUMIFS(Kostenzuordnung!$C$22:$C$209,Kostenzuordnung!$D$22:$D$209,"Fachleistung",Kostenzuordnung!$L$22:$L$209,$B33,Kostenzuordnung!$M$22:$M$209,E$22)+SUMIFS(Kostenzuordnung!$C$22:$C$209,Kostenzuordnung!$D$22:$D$209,"Regelbedarf anteilig",Kostenzuordnung!$L$22:$L$209,$B33,Kostenzuordnung!$M$22:$M$209,E$22)-SUMIFS(Kostenzuordnung!$F$22:$F$209,Kostenzuordnung!$D$22:$D$209,"Regelbedarf anteilig",Kostenzuordnung!$L$22:$L$209,$B33,Kostenzuordnung!$M$22:$M$209,E$22)</f>
        <v>5500</v>
      </c>
      <c r="F33" s="423">
        <f t="shared" si="25"/>
        <v>5500</v>
      </c>
      <c r="G33" s="424">
        <f>SUMIFS(Kostenzuordnung!$C$22:$C$209,Kostenzuordnung!$D$22:$D$209,"Kosten d. Unterk. (KdU)",Kostenzuordnung!$L$22:$L$209,$B33,Kostenzuordnung!$M$22:$M$209,G$22)</f>
        <v>0</v>
      </c>
      <c r="H33" s="422">
        <f>SUMIFS(Kostenzuordnung!$C$22:$C$209,Kostenzuordnung!$D$22:$D$209,"Kosten d. Unterk. (KdU)",Kostenzuordnung!$L$22:$L$209,$B33,Kostenzuordnung!$M$22:$M$209,H$22)</f>
        <v>81570</v>
      </c>
      <c r="I33" s="423">
        <f t="shared" si="26"/>
        <v>81570</v>
      </c>
      <c r="J33" s="424">
        <f>SUMIFS(Kostenzuordnung!$F$22:$F$209,Kostenzuordnung!$D$22:$D$209,"Regelbedarf",Kostenzuordnung!$L$22:$L$209,$B33,Kostenzuordnung!$M$22:$M$209,J$22)+SUMIFS(Kostenzuordnung!$F$22:$F$209,Kostenzuordnung!$D$22:$D$209,"Regelbedarf anteilig",Kostenzuordnung!$L$22:$L$209,$B33,Kostenzuordnung!$M$22:$M$209,J$22)</f>
        <v>0</v>
      </c>
      <c r="K33" s="422">
        <f>SUMIFS(Kostenzuordnung!$F$22:$F$209,Kostenzuordnung!$D$22:$D$209,"Regelbedarf",Kostenzuordnung!$L$22:$L$209,$B33,Kostenzuordnung!$M$22:$M$209,K$22)+SUMIFS(Kostenzuordnung!$F$22:$F$209,Kostenzuordnung!$D$22:$D$209,"Regelbedarf anteilig",Kostenzuordnung!$L$22:$L$209,$B33,Kostenzuordnung!$M$22:$M$209,K$22)</f>
        <v>0</v>
      </c>
      <c r="L33" s="423">
        <f t="shared" si="27"/>
        <v>0</v>
      </c>
      <c r="M33" s="424">
        <f>SUMIFS(Kostenzuordnung!$C$22:$C$209,Kostenzuordnung!$D$22:$D$209,"andere Refinanzierung",Kostenzuordnung!$L$22:$L$209,$B33,Kostenzuordnung!$M$22:$M$209,M$22)</f>
        <v>0</v>
      </c>
      <c r="N33" s="422">
        <f>SUMIFS(Kostenzuordnung!$C$22:$C$209,Kostenzuordnung!$D$22:$D$209,"andere Refinanzierung",Kostenzuordnung!$L$22:$L$209,$B33,Kostenzuordnung!$M$22:$M$209,N$22)</f>
        <v>0</v>
      </c>
      <c r="O33" s="423">
        <f t="shared" si="28"/>
        <v>0</v>
      </c>
      <c r="P33" s="424">
        <f t="shared" si="19"/>
        <v>0</v>
      </c>
      <c r="Q33" s="422">
        <f t="shared" si="19"/>
        <v>87070</v>
      </c>
      <c r="R33" s="423">
        <f t="shared" si="20"/>
        <v>87070</v>
      </c>
    </row>
    <row r="34" spans="1:20" x14ac:dyDescent="0.35">
      <c r="A34" s="425" t="s">
        <v>498</v>
      </c>
      <c r="B34" s="426" t="s">
        <v>107</v>
      </c>
      <c r="C34" s="460"/>
      <c r="D34" s="421">
        <f>SUMIFS(Kostenzuordnung!$C$22:$C$209,Kostenzuordnung!$D$22:$D$209,"Fachleistung",Kostenzuordnung!$L$22:$L$209,$B34,Kostenzuordnung!$M$22:$M$209,D$22)+SUMIFS(Kostenzuordnung!$C$22:$C$209,Kostenzuordnung!$D$22:$D$209,"Regelbedarf anteilig",Kostenzuordnung!$L$22:$L$209,$B34,Kostenzuordnung!$M$22:$M$209,D$22)-SUMIFS(Kostenzuordnung!$F$22:$F$209,Kostenzuordnung!$D$22:$D$209,"Regelbedarf anteilig",Kostenzuordnung!$L$22:$L$209,$B34,Kostenzuordnung!$M$22:$M$209,D$22)</f>
        <v>5770</v>
      </c>
      <c r="E34" s="422">
        <f>SUMIFS(Kostenzuordnung!$C$22:$C$209,Kostenzuordnung!$D$22:$D$209,"Fachleistung",Kostenzuordnung!$L$22:$L$209,$B34,Kostenzuordnung!$M$22:$M$209,E$22)+SUMIFS(Kostenzuordnung!$C$22:$C$209,Kostenzuordnung!$D$22:$D$209,"Regelbedarf anteilig",Kostenzuordnung!$L$22:$L$209,$B34,Kostenzuordnung!$M$22:$M$209,E$22)-SUMIFS(Kostenzuordnung!$F$22:$F$209,Kostenzuordnung!$D$22:$D$209,"Regelbedarf anteilig",Kostenzuordnung!$L$22:$L$209,$B34,Kostenzuordnung!$M$22:$M$209,E$22)</f>
        <v>0</v>
      </c>
      <c r="F34" s="423">
        <f t="shared" si="25"/>
        <v>5770</v>
      </c>
      <c r="G34" s="424">
        <f>SUMIFS(Kostenzuordnung!$C$22:$C$209,Kostenzuordnung!$D$22:$D$209,"Kosten d. Unterk. (KdU)",Kostenzuordnung!$L$22:$L$209,$B34,Kostenzuordnung!$M$22:$M$209,G$22)</f>
        <v>0</v>
      </c>
      <c r="H34" s="422">
        <f>SUMIFS(Kostenzuordnung!$C$22:$C$209,Kostenzuordnung!$D$22:$D$209,"Kosten d. Unterk. (KdU)",Kostenzuordnung!$L$22:$L$209,$B34,Kostenzuordnung!$M$22:$M$209,H$22)</f>
        <v>3100</v>
      </c>
      <c r="I34" s="423">
        <f t="shared" si="26"/>
        <v>3100</v>
      </c>
      <c r="J34" s="424">
        <f>SUMIFS(Kostenzuordnung!$F$22:$F$209,Kostenzuordnung!$D$22:$D$209,"Regelbedarf",Kostenzuordnung!$L$22:$L$209,$B34,Kostenzuordnung!$M$22:$M$209,J$22)+SUMIFS(Kostenzuordnung!$F$22:$F$209,Kostenzuordnung!$D$22:$D$209,"Regelbedarf anteilig",Kostenzuordnung!$L$22:$L$209,$B34,Kostenzuordnung!$M$22:$M$209,J$22)</f>
        <v>0</v>
      </c>
      <c r="K34" s="422">
        <f>SUMIFS(Kostenzuordnung!$F$22:$F$209,Kostenzuordnung!$D$22:$D$209,"Regelbedarf",Kostenzuordnung!$L$22:$L$209,$B34,Kostenzuordnung!$M$22:$M$209,K$22)+SUMIFS(Kostenzuordnung!$F$22:$F$209,Kostenzuordnung!$D$22:$D$209,"Regelbedarf anteilig",Kostenzuordnung!$L$22:$L$209,$B34,Kostenzuordnung!$M$22:$M$209,K$22)</f>
        <v>0</v>
      </c>
      <c r="L34" s="423">
        <f t="shared" si="27"/>
        <v>0</v>
      </c>
      <c r="M34" s="424">
        <f>SUMIFS(Kostenzuordnung!$C$22:$C$209,Kostenzuordnung!$D$22:$D$209,"andere Refinanzierung",Kostenzuordnung!$L$22:$L$209,$B34,Kostenzuordnung!$M$22:$M$209,M$22)</f>
        <v>0</v>
      </c>
      <c r="N34" s="422">
        <f>SUMIFS(Kostenzuordnung!$C$22:$C$209,Kostenzuordnung!$D$22:$D$209,"andere Refinanzierung",Kostenzuordnung!$L$22:$L$209,$B34,Kostenzuordnung!$M$22:$M$209,N$22)</f>
        <v>0</v>
      </c>
      <c r="O34" s="423">
        <f t="shared" si="28"/>
        <v>0</v>
      </c>
      <c r="P34" s="424">
        <f t="shared" si="19"/>
        <v>5770</v>
      </c>
      <c r="Q34" s="422">
        <f t="shared" si="19"/>
        <v>3100</v>
      </c>
      <c r="R34" s="423">
        <f t="shared" si="20"/>
        <v>8870</v>
      </c>
    </row>
    <row r="35" spans="1:20" x14ac:dyDescent="0.35">
      <c r="A35" s="425" t="s">
        <v>518</v>
      </c>
      <c r="B35" s="426" t="s">
        <v>108</v>
      </c>
      <c r="C35" s="461"/>
      <c r="D35" s="421">
        <f>SUMIFS(Kostenzuordnung!$C$22:$C$209,Kostenzuordnung!$D$22:$D$209,"Fachleistung",Kostenzuordnung!$L$22:$L$209,$B35,Kostenzuordnung!$M$22:$M$209,D$22)+SUMIFS(Kostenzuordnung!$C$22:$C$209,Kostenzuordnung!$D$22:$D$209,"Regelbedarf anteilig",Kostenzuordnung!$L$22:$L$209,$B35,Kostenzuordnung!$M$22:$M$209,D$22)-SUMIFS(Kostenzuordnung!$F$22:$F$209,Kostenzuordnung!$D$22:$D$209,"Regelbedarf anteilig",Kostenzuordnung!$L$22:$L$209,$B35,Kostenzuordnung!$M$22:$M$209,D$22)</f>
        <v>0</v>
      </c>
      <c r="E35" s="422">
        <f>SUMIFS(Kostenzuordnung!$C$22:$C$209,Kostenzuordnung!$D$22:$D$209,"Fachleistung",Kostenzuordnung!$L$22:$L$209,$B35,Kostenzuordnung!$M$22:$M$209,E$22)+SUMIFS(Kostenzuordnung!$C$22:$C$209,Kostenzuordnung!$D$22:$D$209,"Regelbedarf anteilig",Kostenzuordnung!$L$22:$L$209,$B35,Kostenzuordnung!$M$22:$M$209,E$22)-SUMIFS(Kostenzuordnung!$F$22:$F$209,Kostenzuordnung!$D$22:$D$209,"Regelbedarf anteilig",Kostenzuordnung!$L$22:$L$209,$B35,Kostenzuordnung!$M$22:$M$209,E$22)</f>
        <v>0</v>
      </c>
      <c r="F35" s="423">
        <f>SUM(D35:E35)</f>
        <v>0</v>
      </c>
      <c r="G35" s="424">
        <f>SUMIFS(Kostenzuordnung!$C$22:$C$209,Kostenzuordnung!$D$22:$D$209,"Kosten d. Unterk. (KdU)",Kostenzuordnung!$L$22:$L$209,$B35,Kostenzuordnung!$M$22:$M$209,G$22)</f>
        <v>0</v>
      </c>
      <c r="H35" s="422">
        <f>SUMIFS(Kostenzuordnung!$C$22:$C$209,Kostenzuordnung!$D$22:$D$209,"Kosten d. Unterk. (KdU)",Kostenzuordnung!$L$22:$L$209,$B35,Kostenzuordnung!$M$22:$M$209,H$22)</f>
        <v>0</v>
      </c>
      <c r="I35" s="423">
        <f>SUM(G35:H35)</f>
        <v>0</v>
      </c>
      <c r="J35" s="424">
        <f>SUMIFS(Kostenzuordnung!$F$22:$F$209,Kostenzuordnung!$D$22:$D$209,"Regelbedarf",Kostenzuordnung!$L$22:$L$209,$B35,Kostenzuordnung!$M$22:$M$209,J$22)+SUMIFS(Kostenzuordnung!$F$22:$F$209,Kostenzuordnung!$D$22:$D$209,"Regelbedarf anteilig",Kostenzuordnung!$L$22:$L$209,$B35,Kostenzuordnung!$M$22:$M$209,J$22)</f>
        <v>0</v>
      </c>
      <c r="K35" s="422">
        <f>SUMIFS(Kostenzuordnung!$F$22:$F$209,Kostenzuordnung!$D$22:$D$209,"Regelbedarf",Kostenzuordnung!$L$22:$L$209,$B35,Kostenzuordnung!$M$22:$M$209,K$22)+SUMIFS(Kostenzuordnung!$F$22:$F$209,Kostenzuordnung!$D$22:$D$209,"Regelbedarf anteilig",Kostenzuordnung!$L$22:$L$209,$B35,Kostenzuordnung!$M$22:$M$209,K$22)</f>
        <v>0</v>
      </c>
      <c r="L35" s="423">
        <f>SUM(J35:K35)</f>
        <v>0</v>
      </c>
      <c r="M35" s="424">
        <f>SUMIFS(Kostenzuordnung!$C$22:$C$209,Kostenzuordnung!$D$22:$D$209,"andere Refinanzierung",Kostenzuordnung!$L$22:$L$209,$B35,Kostenzuordnung!$M$22:$M$209,M$22)</f>
        <v>0</v>
      </c>
      <c r="N35" s="422">
        <f>SUMIFS(Kostenzuordnung!$C$22:$C$209,Kostenzuordnung!$D$22:$D$209,"andere Refinanzierung",Kostenzuordnung!$L$22:$L$209,$B35,Kostenzuordnung!$M$22:$M$209,N$22)</f>
        <v>0</v>
      </c>
      <c r="O35" s="423">
        <f>SUM(M35:N35)</f>
        <v>0</v>
      </c>
      <c r="P35" s="424">
        <f t="shared" si="19"/>
        <v>0</v>
      </c>
      <c r="Q35" s="422">
        <f t="shared" si="19"/>
        <v>0</v>
      </c>
      <c r="R35" s="423">
        <f>SUM(P35:Q35)</f>
        <v>0</v>
      </c>
    </row>
    <row r="36" spans="1:20" ht="15" thickBot="1" x14ac:dyDescent="0.4">
      <c r="A36" s="428" t="s">
        <v>519</v>
      </c>
      <c r="B36" s="429" t="s">
        <v>109</v>
      </c>
      <c r="C36" s="463"/>
      <c r="D36" s="431">
        <f>SUMIFS(Kostenzuordnung!$C$22:$C$209,Kostenzuordnung!$D$22:$D$209,"Fachleistung",Kostenzuordnung!$L$22:$L$209,$B36,Kostenzuordnung!$M$22:$M$209,D$22)+SUMIFS(Kostenzuordnung!$C$22:$C$209,Kostenzuordnung!$D$22:$D$209,"Regelbedarf anteilig",Kostenzuordnung!$L$22:$L$209,$B36,Kostenzuordnung!$M$22:$M$209,D$22)-SUMIFS(Kostenzuordnung!$F$22:$F$209,Kostenzuordnung!$D$22:$D$209,"Regelbedarf anteilig",Kostenzuordnung!$L$22:$L$209,$B36,Kostenzuordnung!$M$22:$M$209,D$22)</f>
        <v>0</v>
      </c>
      <c r="E36" s="432">
        <f>SUMIFS(Kostenzuordnung!$C$22:$C$209,Kostenzuordnung!$D$22:$D$209,"Fachleistung",Kostenzuordnung!$L$22:$L$209,$B36,Kostenzuordnung!$M$22:$M$209,E$22)+SUMIFS(Kostenzuordnung!$C$22:$C$209,Kostenzuordnung!$D$22:$D$209,"Regelbedarf anteilig",Kostenzuordnung!$L$22:$L$209,$B36,Kostenzuordnung!$M$22:$M$209,E$22)-SUMIFS(Kostenzuordnung!$F$22:$F$209,Kostenzuordnung!$D$22:$D$209,"Regelbedarf anteilig",Kostenzuordnung!$L$22:$L$209,$B36,Kostenzuordnung!$M$22:$M$209,E$22)</f>
        <v>0</v>
      </c>
      <c r="F36" s="433">
        <f>SUM(D36:E36)</f>
        <v>0</v>
      </c>
      <c r="G36" s="434">
        <f>SUMIFS(Kostenzuordnung!$C$22:$C$209,Kostenzuordnung!$D$22:$D$209,"Kosten d. Unterk. (KdU)",Kostenzuordnung!$L$22:$L$209,$B36,Kostenzuordnung!$M$22:$M$209,G$22)</f>
        <v>0</v>
      </c>
      <c r="H36" s="432">
        <f>SUMIFS(Kostenzuordnung!$C$22:$C$209,Kostenzuordnung!$D$22:$D$209,"Kosten d. Unterk. (KdU)",Kostenzuordnung!$L$22:$L$209,$B36,Kostenzuordnung!$M$22:$M$209,H$22)</f>
        <v>0</v>
      </c>
      <c r="I36" s="433">
        <f>SUM(G36:H36)</f>
        <v>0</v>
      </c>
      <c r="J36" s="434">
        <f>SUMIFS(Kostenzuordnung!$F$22:$F$209,Kostenzuordnung!$D$22:$D$209,"Regelbedarf",Kostenzuordnung!$L$22:$L$209,$B36,Kostenzuordnung!$M$22:$M$209,J$22)+SUMIFS(Kostenzuordnung!$F$22:$F$209,Kostenzuordnung!$D$22:$D$209,"Regelbedarf anteilig",Kostenzuordnung!$L$22:$L$209,$B36,Kostenzuordnung!$M$22:$M$209,J$22)</f>
        <v>0</v>
      </c>
      <c r="K36" s="432">
        <f>SUMIFS(Kostenzuordnung!$F$22:$F$209,Kostenzuordnung!$D$22:$D$209,"Regelbedarf",Kostenzuordnung!$L$22:$L$209,$B36,Kostenzuordnung!$M$22:$M$209,K$22)+SUMIFS(Kostenzuordnung!$F$22:$F$209,Kostenzuordnung!$D$22:$D$209,"Regelbedarf anteilig",Kostenzuordnung!$L$22:$L$209,$B36,Kostenzuordnung!$M$22:$M$209,K$22)</f>
        <v>0</v>
      </c>
      <c r="L36" s="433">
        <f>SUM(J36:K36)</f>
        <v>0</v>
      </c>
      <c r="M36" s="434">
        <f>SUMIFS(Kostenzuordnung!$C$22:$C$209,Kostenzuordnung!$D$22:$D$209,"andere Refinanzierung",Kostenzuordnung!$L$22:$L$209,$B36,Kostenzuordnung!$M$22:$M$209,M$22)</f>
        <v>500</v>
      </c>
      <c r="N36" s="432">
        <f>SUMIFS(Kostenzuordnung!$C$22:$C$209,Kostenzuordnung!$D$22:$D$209,"andere Refinanzierung",Kostenzuordnung!$L$22:$L$209,$B36,Kostenzuordnung!$M$22:$M$209,N$22)</f>
        <v>0</v>
      </c>
      <c r="O36" s="433">
        <f>SUM(M36:N36)</f>
        <v>500</v>
      </c>
      <c r="P36" s="434">
        <f t="shared" si="19"/>
        <v>500</v>
      </c>
      <c r="Q36" s="432">
        <f t="shared" si="19"/>
        <v>0</v>
      </c>
      <c r="R36" s="433">
        <f>SUM(P36:Q36)</f>
        <v>500</v>
      </c>
    </row>
    <row r="37" spans="1:20" ht="15.5" x14ac:dyDescent="0.35">
      <c r="A37" s="435"/>
      <c r="B37" s="495" t="s">
        <v>535</v>
      </c>
      <c r="C37" s="496"/>
      <c r="D37" s="438">
        <f t="shared" ref="D37:R37" si="29">SUM(D23:D36)</f>
        <v>128065</v>
      </c>
      <c r="E37" s="439">
        <f t="shared" si="29"/>
        <v>6300</v>
      </c>
      <c r="F37" s="440">
        <f t="shared" si="29"/>
        <v>134365</v>
      </c>
      <c r="G37" s="441">
        <f t="shared" si="29"/>
        <v>46620</v>
      </c>
      <c r="H37" s="439">
        <f t="shared" si="29"/>
        <v>117370</v>
      </c>
      <c r="I37" s="440">
        <f t="shared" si="29"/>
        <v>163990</v>
      </c>
      <c r="J37" s="441">
        <f t="shared" si="29"/>
        <v>24499</v>
      </c>
      <c r="K37" s="439">
        <f t="shared" si="29"/>
        <v>0</v>
      </c>
      <c r="L37" s="440">
        <f t="shared" si="29"/>
        <v>24499</v>
      </c>
      <c r="M37" s="441">
        <f t="shared" si="29"/>
        <v>1800</v>
      </c>
      <c r="N37" s="439">
        <f t="shared" si="29"/>
        <v>0</v>
      </c>
      <c r="O37" s="440">
        <f t="shared" si="29"/>
        <v>1800</v>
      </c>
      <c r="P37" s="441">
        <f t="shared" si="29"/>
        <v>200984</v>
      </c>
      <c r="Q37" s="439">
        <f t="shared" si="29"/>
        <v>123670</v>
      </c>
      <c r="R37" s="440">
        <f t="shared" si="29"/>
        <v>324654</v>
      </c>
    </row>
    <row r="38" spans="1:20" ht="15" thickBot="1" x14ac:dyDescent="0.4">
      <c r="A38" s="464"/>
      <c r="B38" s="443"/>
      <c r="C38" s="443"/>
      <c r="D38" s="443"/>
      <c r="E38" s="443"/>
      <c r="F38" s="443"/>
      <c r="G38" s="443"/>
      <c r="H38" s="443"/>
      <c r="I38" s="443"/>
      <c r="J38" s="443"/>
      <c r="K38" s="443"/>
      <c r="L38" s="443"/>
      <c r="M38" s="443"/>
      <c r="N38" s="443"/>
      <c r="O38" s="443"/>
      <c r="P38" s="443"/>
      <c r="Q38" s="443"/>
      <c r="R38" s="444"/>
    </row>
    <row r="39" spans="1:20" ht="16" customHeight="1" thickBot="1" x14ac:dyDescent="0.4">
      <c r="A39" s="497" t="s">
        <v>520</v>
      </c>
      <c r="B39" s="498"/>
      <c r="C39" s="499"/>
      <c r="D39" s="465">
        <f t="shared" ref="D39:R39" si="30">D11+D20+D37</f>
        <v>691065</v>
      </c>
      <c r="E39" s="466">
        <f t="shared" si="30"/>
        <v>6300</v>
      </c>
      <c r="F39" s="467">
        <f t="shared" si="30"/>
        <v>697365</v>
      </c>
      <c r="G39" s="468">
        <f t="shared" si="30"/>
        <v>89820</v>
      </c>
      <c r="H39" s="466">
        <f t="shared" si="30"/>
        <v>117370</v>
      </c>
      <c r="I39" s="467">
        <f t="shared" si="30"/>
        <v>207190</v>
      </c>
      <c r="J39" s="468">
        <f t="shared" si="30"/>
        <v>24999</v>
      </c>
      <c r="K39" s="466">
        <f t="shared" si="30"/>
        <v>0</v>
      </c>
      <c r="L39" s="467">
        <f t="shared" si="30"/>
        <v>24999</v>
      </c>
      <c r="M39" s="468">
        <f t="shared" si="30"/>
        <v>1800</v>
      </c>
      <c r="N39" s="466">
        <f t="shared" si="30"/>
        <v>0</v>
      </c>
      <c r="O39" s="467">
        <f t="shared" si="30"/>
        <v>1800</v>
      </c>
      <c r="P39" s="468">
        <f t="shared" si="30"/>
        <v>807684</v>
      </c>
      <c r="Q39" s="466">
        <f t="shared" si="30"/>
        <v>123670</v>
      </c>
      <c r="R39" s="467">
        <f t="shared" si="30"/>
        <v>931354</v>
      </c>
      <c r="S39" s="469" t="s">
        <v>522</v>
      </c>
      <c r="T39" s="470" t="str">
        <f>IF(F11+F20+F37+I11+I20+I37+L11+L20+L37+O11+O20+O37=Kostenzuordnung!C204,"i.O.","Fehler!")</f>
        <v>i.O.</v>
      </c>
    </row>
    <row r="40" spans="1:20" x14ac:dyDescent="0.35">
      <c r="C40" s="214"/>
      <c r="D40" s="214"/>
      <c r="E40" s="214"/>
      <c r="F40" s="214"/>
      <c r="S40" s="404" t="s">
        <v>521</v>
      </c>
      <c r="T40" s="470" t="str">
        <f>IF(L39=Kostenzuordnung!F205,"i.O.","Fehler")</f>
        <v>i.O.</v>
      </c>
    </row>
  </sheetData>
  <sheetProtection sheet="1" objects="1" scenarios="1"/>
  <mergeCells count="10">
    <mergeCell ref="B37:C37"/>
    <mergeCell ref="A39:C39"/>
    <mergeCell ref="A2:C2"/>
    <mergeCell ref="A4:C4"/>
    <mergeCell ref="D4:F4"/>
    <mergeCell ref="G4:I4"/>
    <mergeCell ref="J4:L4"/>
    <mergeCell ref="M4:O4"/>
    <mergeCell ref="P4:R4"/>
    <mergeCell ref="P2:R2"/>
  </mergeCells>
  <phoneticPr fontId="3" type="noConversion"/>
  <conditionalFormatting sqref="T39">
    <cfRule type="containsText" dxfId="4" priority="15" operator="containsText" text="Fehler">
      <formula>NOT(ISERROR(SEARCH("Fehler",T39)))</formula>
    </cfRule>
    <cfRule type="containsText" dxfId="3" priority="16" operator="containsText" text="i.O.">
      <formula>NOT(ISERROR(SEARCH("i.O.",T39)))</formula>
    </cfRule>
  </conditionalFormatting>
  <conditionalFormatting sqref="T40">
    <cfRule type="containsText" dxfId="2" priority="1" operator="containsText" text="Fehler">
      <formula>NOT(ISERROR(SEARCH("Fehler",T40)))</formula>
    </cfRule>
    <cfRule type="containsText" dxfId="1" priority="2" operator="containsText" text="i.O.">
      <formula>NOT(ISERROR(SEARCH("i.O.",T40)))</formula>
    </cfRule>
  </conditionalFormatting>
  <pageMargins left="0.7" right="0.7" top="0.78740157499999996" bottom="0.78740157499999996" header="0.3" footer="0.3"/>
  <pageSetup paperSize="8" scale="76" orientation="landscape" r:id="rId1"/>
  <colBreaks count="1" manualBreakCount="1">
    <brk id="18" max="1048575" man="1"/>
  </col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5"/>
  <sheetViews>
    <sheetView workbookViewId="0">
      <selection activeCell="A4" sqref="A4:C4"/>
    </sheetView>
  </sheetViews>
  <sheetFormatPr baseColWidth="10" defaultColWidth="11.453125" defaultRowHeight="14.5" x14ac:dyDescent="0.35"/>
  <cols>
    <col min="1" max="1" width="46.453125" style="1" customWidth="1"/>
    <col min="2" max="2" width="15.453125" style="1" customWidth="1"/>
    <col min="3" max="3" width="28.1796875" style="1" customWidth="1"/>
    <col min="4" max="4" width="6.26953125" style="1" customWidth="1"/>
    <col min="5" max="5" width="11.453125" style="1"/>
    <col min="6" max="6" width="7.453125" style="1" customWidth="1"/>
    <col min="7" max="7" width="13.7265625" style="1" customWidth="1"/>
    <col min="8" max="16384" width="11.453125" style="1"/>
  </cols>
  <sheetData>
    <row r="1" spans="1:6" ht="26" x14ac:dyDescent="0.6">
      <c r="A1" s="8" t="s">
        <v>477</v>
      </c>
      <c r="B1" s="41"/>
      <c r="C1" s="42"/>
    </row>
    <row r="2" spans="1:6" ht="26" x14ac:dyDescent="0.6">
      <c r="A2" s="43" t="s">
        <v>325</v>
      </c>
      <c r="B2" s="44"/>
      <c r="C2" s="45" t="str">
        <f>+Stammdaten!D3</f>
        <v>Version 1.1 mit Musterwerten</v>
      </c>
    </row>
    <row r="3" spans="1:6" x14ac:dyDescent="0.35">
      <c r="A3" s="46" t="str">
        <f>+Stammdaten!$B$6</f>
        <v>Wohnheim Musterhausen</v>
      </c>
      <c r="B3" s="47" t="str">
        <f>+Stammdaten!$B$7</f>
        <v>Beispiel-Landkreis</v>
      </c>
      <c r="C3" s="394"/>
    </row>
    <row r="4" spans="1:6" x14ac:dyDescent="0.35">
      <c r="A4" s="503"/>
      <c r="B4" s="504"/>
      <c r="C4" s="505"/>
    </row>
    <row r="5" spans="1:6" x14ac:dyDescent="0.35">
      <c r="A5" s="49" t="s">
        <v>321</v>
      </c>
      <c r="B5" s="44"/>
      <c r="C5" s="50"/>
    </row>
    <row r="6" spans="1:6" x14ac:dyDescent="0.35">
      <c r="A6" s="19" t="s">
        <v>322</v>
      </c>
      <c r="B6" s="51">
        <f>+'Ermittlung pro Bewohner'!S11</f>
        <v>432</v>
      </c>
      <c r="C6" s="50"/>
    </row>
    <row r="7" spans="1:6" x14ac:dyDescent="0.35">
      <c r="A7" s="19" t="s">
        <v>323</v>
      </c>
      <c r="B7" s="52">
        <v>0.27</v>
      </c>
      <c r="C7" s="50"/>
    </row>
    <row r="8" spans="1:6" x14ac:dyDescent="0.35">
      <c r="A8" s="53" t="s">
        <v>324</v>
      </c>
      <c r="B8" s="54">
        <f>+B7*B6</f>
        <v>116.64000000000001</v>
      </c>
      <c r="C8" s="55"/>
    </row>
    <row r="9" spans="1:6" x14ac:dyDescent="0.35">
      <c r="A9" s="49"/>
      <c r="B9" s="56"/>
      <c r="C9" s="57"/>
    </row>
    <row r="10" spans="1:6" x14ac:dyDescent="0.35">
      <c r="A10" s="49" t="s">
        <v>347</v>
      </c>
      <c r="B10" s="56"/>
      <c r="C10" s="57"/>
    </row>
    <row r="11" spans="1:6" x14ac:dyDescent="0.35">
      <c r="A11" s="19" t="s">
        <v>328</v>
      </c>
      <c r="B11" s="58">
        <f>+'Nachrichtl. Gütergruppen RBS2'!D6</f>
        <v>32.680160427807486</v>
      </c>
      <c r="C11" s="57"/>
    </row>
    <row r="12" spans="1:6" ht="15" thickBot="1" x14ac:dyDescent="0.4">
      <c r="A12" s="59" t="s">
        <v>372</v>
      </c>
      <c r="B12" s="60"/>
      <c r="C12" s="50"/>
    </row>
    <row r="13" spans="1:6" ht="15" thickTop="1" x14ac:dyDescent="0.35">
      <c r="A13" s="49" t="s">
        <v>348</v>
      </c>
      <c r="B13" s="61">
        <f>+B11+B8</f>
        <v>149.32016042780751</v>
      </c>
      <c r="C13" s="57"/>
    </row>
    <row r="14" spans="1:6" x14ac:dyDescent="0.35">
      <c r="A14" s="19"/>
      <c r="B14" s="62"/>
      <c r="C14" s="57"/>
      <c r="E14" s="39"/>
      <c r="F14" s="40"/>
    </row>
    <row r="15" spans="1:6" x14ac:dyDescent="0.35">
      <c r="A15" s="53"/>
      <c r="B15" s="63"/>
      <c r="C15" s="64"/>
    </row>
  </sheetData>
  <sheetProtection sheet="1" objects="1" scenarios="1"/>
  <mergeCells count="1">
    <mergeCell ref="A4:C4"/>
  </mergeCells>
  <conditionalFormatting sqref="F14">
    <cfRule type="expression" dxfId="0" priority="1">
      <formula>OR(F14&lt;-0.0009,F14&gt;0.0009)</formula>
    </cfRule>
  </conditionalFormatting>
  <pageMargins left="0.7" right="0.7" top="0.78740157499999996" bottom="0.78740157499999996" header="0.3" footer="0.3"/>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3"/>
  <sheetViews>
    <sheetView workbookViewId="0">
      <selection activeCell="D2" sqref="D2"/>
    </sheetView>
  </sheetViews>
  <sheetFormatPr baseColWidth="10" defaultColWidth="11.453125" defaultRowHeight="14.5" x14ac:dyDescent="0.35"/>
  <cols>
    <col min="1" max="1" width="40.453125" style="1" customWidth="1"/>
    <col min="2" max="2" width="0" style="1" hidden="1" customWidth="1"/>
    <col min="3" max="3" width="11.453125" style="1"/>
    <col min="4" max="4" width="20.1796875" style="1" customWidth="1"/>
    <col min="5" max="16384" width="11.453125" style="1"/>
  </cols>
  <sheetData>
    <row r="1" spans="1:4" ht="21" x14ac:dyDescent="0.35">
      <c r="A1" s="24" t="s">
        <v>453</v>
      </c>
      <c r="B1" s="25">
        <v>2018</v>
      </c>
      <c r="C1" s="26" t="s">
        <v>454</v>
      </c>
      <c r="D1" s="27" t="s">
        <v>461</v>
      </c>
    </row>
    <row r="2" spans="1:4" x14ac:dyDescent="0.35">
      <c r="A2" s="28"/>
      <c r="B2" s="29">
        <v>374</v>
      </c>
      <c r="C2" s="30"/>
      <c r="D2" s="31">
        <f>+'Ermittlung pro Bewohner'!M11</f>
        <v>389</v>
      </c>
    </row>
    <row r="3" spans="1:4" x14ac:dyDescent="0.35">
      <c r="A3" s="32" t="s">
        <v>455</v>
      </c>
      <c r="B3" s="33">
        <v>132.77000000000001</v>
      </c>
      <c r="C3" s="34">
        <f t="shared" ref="C3:C13" si="0">+B3/$B$2</f>
        <v>0.35500000000000004</v>
      </c>
      <c r="D3" s="35">
        <f>+$D$2*C3</f>
        <v>138.09500000000003</v>
      </c>
    </row>
    <row r="4" spans="1:4" x14ac:dyDescent="0.35">
      <c r="A4" s="32" t="s">
        <v>456</v>
      </c>
      <c r="B4" s="33">
        <v>41.29</v>
      </c>
      <c r="C4" s="34">
        <f t="shared" si="0"/>
        <v>0.11040106951871657</v>
      </c>
      <c r="D4" s="35">
        <f t="shared" ref="D4:D13" si="1">+$D$2*C4</f>
        <v>42.946016042780748</v>
      </c>
    </row>
    <row r="5" spans="1:4" x14ac:dyDescent="0.35">
      <c r="A5" s="32" t="s">
        <v>231</v>
      </c>
      <c r="B5" s="33">
        <v>33.020000000000003</v>
      </c>
      <c r="C5" s="34">
        <f t="shared" si="0"/>
        <v>8.8288770053475948E-2</v>
      </c>
      <c r="D5" s="35">
        <f t="shared" si="1"/>
        <v>34.344331550802146</v>
      </c>
    </row>
    <row r="6" spans="1:4" x14ac:dyDescent="0.35">
      <c r="A6" s="32" t="s">
        <v>457</v>
      </c>
      <c r="B6" s="36">
        <v>31.42</v>
      </c>
      <c r="C6" s="37">
        <f t="shared" si="0"/>
        <v>8.4010695187165779E-2</v>
      </c>
      <c r="D6" s="38">
        <f t="shared" si="1"/>
        <v>32.680160427807486</v>
      </c>
    </row>
    <row r="7" spans="1:4" x14ac:dyDescent="0.35">
      <c r="A7" s="32" t="s">
        <v>458</v>
      </c>
      <c r="B7" s="33">
        <v>31.27</v>
      </c>
      <c r="C7" s="34">
        <f t="shared" si="0"/>
        <v>8.3609625668449192E-2</v>
      </c>
      <c r="D7" s="35">
        <f t="shared" si="1"/>
        <v>32.524144385026737</v>
      </c>
    </row>
    <row r="8" spans="1:4" x14ac:dyDescent="0.35">
      <c r="A8" s="32" t="s">
        <v>169</v>
      </c>
      <c r="B8" s="33">
        <v>28.36</v>
      </c>
      <c r="C8" s="34">
        <f t="shared" si="0"/>
        <v>7.5828877005347586E-2</v>
      </c>
      <c r="D8" s="35">
        <f t="shared" si="1"/>
        <v>29.497433155080213</v>
      </c>
    </row>
    <row r="9" spans="1:4" x14ac:dyDescent="0.35">
      <c r="A9" s="32" t="s">
        <v>459</v>
      </c>
      <c r="B9" s="33">
        <v>27.38</v>
      </c>
      <c r="C9" s="34">
        <f t="shared" si="0"/>
        <v>7.3208556149732623E-2</v>
      </c>
      <c r="D9" s="35">
        <f t="shared" si="1"/>
        <v>28.478128342245991</v>
      </c>
    </row>
    <row r="10" spans="1:4" x14ac:dyDescent="0.35">
      <c r="A10" s="32" t="s">
        <v>219</v>
      </c>
      <c r="B10" s="33">
        <v>23.56</v>
      </c>
      <c r="C10" s="34">
        <f t="shared" si="0"/>
        <v>6.2994652406417107E-2</v>
      </c>
      <c r="D10" s="35">
        <f t="shared" si="1"/>
        <v>24.504919786096256</v>
      </c>
    </row>
    <row r="11" spans="1:4" x14ac:dyDescent="0.35">
      <c r="A11" s="32" t="s">
        <v>207</v>
      </c>
      <c r="B11" s="33">
        <v>16.079999999999998</v>
      </c>
      <c r="C11" s="34">
        <f t="shared" si="0"/>
        <v>4.299465240641711E-2</v>
      </c>
      <c r="D11" s="35">
        <f t="shared" si="1"/>
        <v>16.724919786096255</v>
      </c>
    </row>
    <row r="12" spans="1:4" x14ac:dyDescent="0.35">
      <c r="A12" s="32" t="s">
        <v>282</v>
      </c>
      <c r="B12" s="33">
        <v>7.42</v>
      </c>
      <c r="C12" s="34">
        <f t="shared" si="0"/>
        <v>1.983957219251337E-2</v>
      </c>
      <c r="D12" s="35">
        <f t="shared" si="1"/>
        <v>7.7175935828877007</v>
      </c>
    </row>
    <row r="13" spans="1:4" x14ac:dyDescent="0.35">
      <c r="A13" s="32" t="s">
        <v>460</v>
      </c>
      <c r="B13" s="33">
        <v>1.42</v>
      </c>
      <c r="C13" s="34">
        <f t="shared" si="0"/>
        <v>3.7967914438502672E-3</v>
      </c>
      <c r="D13" s="35">
        <f t="shared" si="1"/>
        <v>1.4769518716577539</v>
      </c>
    </row>
  </sheetData>
  <sheetProtection sheet="1" objects="1" scenarios="1"/>
  <pageMargins left="0.7" right="0.7" top="0.78740157499999996" bottom="0.78740157499999996"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95"/>
  <sheetViews>
    <sheetView zoomScaleNormal="100" workbookViewId="0">
      <selection activeCell="B9" sqref="B9"/>
    </sheetView>
  </sheetViews>
  <sheetFormatPr baseColWidth="10" defaultColWidth="11.453125" defaultRowHeight="14.5" x14ac:dyDescent="0.35"/>
  <cols>
    <col min="1" max="1" width="12" style="1" customWidth="1"/>
    <col min="2" max="2" width="12.453125" style="1" customWidth="1"/>
    <col min="3" max="3" width="13.1796875" style="1" customWidth="1"/>
    <col min="4" max="4" width="30.453125" style="1" customWidth="1"/>
    <col min="5" max="16384" width="11.453125" style="1"/>
  </cols>
  <sheetData>
    <row r="1" spans="1:6" x14ac:dyDescent="0.35">
      <c r="A1" s="520" t="s">
        <v>311</v>
      </c>
      <c r="B1" s="520"/>
      <c r="C1" s="520"/>
      <c r="D1" s="520"/>
      <c r="E1" s="521"/>
      <c r="F1" s="521"/>
    </row>
    <row r="2" spans="1:6" ht="24" customHeight="1" x14ac:dyDescent="0.35">
      <c r="A2" s="332" t="s">
        <v>126</v>
      </c>
      <c r="B2" s="522" t="s">
        <v>127</v>
      </c>
      <c r="C2" s="523"/>
      <c r="D2" s="524"/>
      <c r="E2" s="324"/>
      <c r="F2" s="324"/>
    </row>
    <row r="3" spans="1:6" x14ac:dyDescent="0.35">
      <c r="A3" s="333" t="s">
        <v>128</v>
      </c>
      <c r="B3" s="525" t="s">
        <v>129</v>
      </c>
      <c r="C3" s="526"/>
      <c r="D3" s="527"/>
      <c r="E3" s="324"/>
      <c r="F3" s="324"/>
    </row>
    <row r="4" spans="1:6" x14ac:dyDescent="0.35">
      <c r="A4" s="334" t="s">
        <v>130</v>
      </c>
      <c r="B4" s="335" t="s">
        <v>131</v>
      </c>
      <c r="C4" s="336"/>
      <c r="D4" s="337"/>
      <c r="E4" s="325"/>
      <c r="F4" s="325"/>
    </row>
    <row r="5" spans="1:6" x14ac:dyDescent="0.35">
      <c r="A5" s="334" t="s">
        <v>132</v>
      </c>
      <c r="B5" s="335" t="s">
        <v>133</v>
      </c>
      <c r="C5" s="336"/>
      <c r="D5" s="337"/>
      <c r="E5" s="323"/>
      <c r="F5" s="323"/>
    </row>
    <row r="6" spans="1:6" x14ac:dyDescent="0.35">
      <c r="A6" s="334" t="s">
        <v>134</v>
      </c>
      <c r="B6" s="335" t="s">
        <v>135</v>
      </c>
      <c r="C6" s="336"/>
      <c r="D6" s="337"/>
      <c r="E6" s="326"/>
      <c r="F6" s="326"/>
    </row>
    <row r="7" spans="1:6" x14ac:dyDescent="0.35">
      <c r="A7" s="338" t="s">
        <v>136</v>
      </c>
      <c r="B7" s="509" t="s">
        <v>137</v>
      </c>
      <c r="C7" s="510"/>
      <c r="D7" s="511"/>
      <c r="E7" s="327"/>
      <c r="F7" s="327"/>
    </row>
    <row r="8" spans="1:6" x14ac:dyDescent="0.35">
      <c r="A8" s="334" t="s">
        <v>138</v>
      </c>
      <c r="B8" s="335" t="s">
        <v>139</v>
      </c>
      <c r="C8" s="336"/>
      <c r="D8" s="337"/>
      <c r="E8" s="323"/>
      <c r="F8" s="323"/>
    </row>
    <row r="9" spans="1:6" x14ac:dyDescent="0.35">
      <c r="A9" s="334" t="s">
        <v>140</v>
      </c>
      <c r="B9" s="335" t="s">
        <v>141</v>
      </c>
      <c r="C9" s="336"/>
      <c r="D9" s="337"/>
      <c r="E9" s="323"/>
      <c r="F9" s="323"/>
    </row>
    <row r="10" spans="1:6" x14ac:dyDescent="0.35">
      <c r="A10" s="334" t="s">
        <v>142</v>
      </c>
      <c r="B10" s="335" t="s">
        <v>143</v>
      </c>
      <c r="C10" s="336"/>
      <c r="D10" s="337"/>
      <c r="E10" s="323"/>
      <c r="F10" s="323"/>
    </row>
    <row r="11" spans="1:6" x14ac:dyDescent="0.35">
      <c r="A11" s="334" t="s">
        <v>144</v>
      </c>
      <c r="B11" s="335" t="s">
        <v>145</v>
      </c>
      <c r="C11" s="336"/>
      <c r="D11" s="337"/>
      <c r="E11" s="323"/>
      <c r="F11" s="323"/>
    </row>
    <row r="12" spans="1:6" x14ac:dyDescent="0.35">
      <c r="A12" s="334" t="s">
        <v>146</v>
      </c>
      <c r="B12" s="335" t="s">
        <v>147</v>
      </c>
      <c r="C12" s="336"/>
      <c r="D12" s="337"/>
      <c r="E12" s="323"/>
      <c r="F12" s="323"/>
    </row>
    <row r="13" spans="1:6" x14ac:dyDescent="0.35">
      <c r="A13" s="334" t="s">
        <v>148</v>
      </c>
      <c r="B13" s="335" t="s">
        <v>149</v>
      </c>
      <c r="C13" s="336"/>
      <c r="D13" s="337"/>
      <c r="E13" s="323"/>
      <c r="F13" s="323"/>
    </row>
    <row r="14" spans="1:6" x14ac:dyDescent="0.35">
      <c r="A14" s="334" t="s">
        <v>150</v>
      </c>
      <c r="B14" s="335" t="s">
        <v>151</v>
      </c>
      <c r="C14" s="336"/>
      <c r="D14" s="337"/>
      <c r="E14" s="325"/>
      <c r="F14" s="325"/>
    </row>
    <row r="15" spans="1:6" ht="25.5" customHeight="1" x14ac:dyDescent="0.35">
      <c r="A15" s="334" t="s">
        <v>152</v>
      </c>
      <c r="B15" s="512" t="s">
        <v>153</v>
      </c>
      <c r="C15" s="513"/>
      <c r="D15" s="514"/>
      <c r="E15" s="325"/>
      <c r="F15" s="325"/>
    </row>
    <row r="16" spans="1:6" ht="24.75" customHeight="1" x14ac:dyDescent="0.35">
      <c r="A16" s="334" t="s">
        <v>154</v>
      </c>
      <c r="B16" s="512" t="s">
        <v>155</v>
      </c>
      <c r="C16" s="513"/>
      <c r="D16" s="514"/>
      <c r="E16" s="325"/>
      <c r="F16" s="325"/>
    </row>
    <row r="17" spans="1:9" x14ac:dyDescent="0.35">
      <c r="A17" s="338" t="s">
        <v>156</v>
      </c>
      <c r="B17" s="509" t="s">
        <v>157</v>
      </c>
      <c r="C17" s="510"/>
      <c r="D17" s="511"/>
      <c r="E17" s="325"/>
      <c r="F17" s="325"/>
    </row>
    <row r="18" spans="1:9" x14ac:dyDescent="0.35">
      <c r="A18" s="339" t="s">
        <v>158</v>
      </c>
      <c r="B18" s="340" t="s">
        <v>159</v>
      </c>
      <c r="C18" s="341"/>
      <c r="D18" s="342"/>
      <c r="E18" s="331" t="s">
        <v>310</v>
      </c>
      <c r="F18" s="328"/>
    </row>
    <row r="19" spans="1:9" ht="22.5" customHeight="1" x14ac:dyDescent="0.35">
      <c r="A19" s="339" t="s">
        <v>160</v>
      </c>
      <c r="B19" s="515" t="s">
        <v>161</v>
      </c>
      <c r="C19" s="518"/>
      <c r="D19" s="519"/>
      <c r="E19" s="331" t="s">
        <v>310</v>
      </c>
      <c r="F19" s="328"/>
    </row>
    <row r="20" spans="1:9" ht="27" customHeight="1" x14ac:dyDescent="0.35">
      <c r="A20" s="339" t="s">
        <v>162</v>
      </c>
      <c r="B20" s="515" t="s">
        <v>163</v>
      </c>
      <c r="C20" s="516"/>
      <c r="D20" s="517"/>
      <c r="E20" s="331" t="s">
        <v>310</v>
      </c>
      <c r="F20" s="328"/>
    </row>
    <row r="21" spans="1:9" ht="23.25" customHeight="1" x14ac:dyDescent="0.35">
      <c r="A21" s="339" t="s">
        <v>164</v>
      </c>
      <c r="B21" s="515" t="s">
        <v>165</v>
      </c>
      <c r="C21" s="518"/>
      <c r="D21" s="519"/>
      <c r="E21" s="331" t="s">
        <v>310</v>
      </c>
      <c r="F21" s="328"/>
    </row>
    <row r="22" spans="1:9" ht="25.5" customHeight="1" x14ac:dyDescent="0.35">
      <c r="A22" s="339" t="s">
        <v>166</v>
      </c>
      <c r="B22" s="515" t="s">
        <v>167</v>
      </c>
      <c r="C22" s="516"/>
      <c r="D22" s="517"/>
      <c r="E22" s="331" t="s">
        <v>310</v>
      </c>
      <c r="F22" s="328"/>
    </row>
    <row r="23" spans="1:9" x14ac:dyDescent="0.35">
      <c r="A23" s="338" t="s">
        <v>168</v>
      </c>
      <c r="B23" s="509" t="s">
        <v>169</v>
      </c>
      <c r="C23" s="510"/>
      <c r="D23" s="511"/>
      <c r="E23" s="325"/>
      <c r="F23" s="325"/>
    </row>
    <row r="24" spans="1:9" x14ac:dyDescent="0.35">
      <c r="A24" s="339" t="s">
        <v>170</v>
      </c>
      <c r="B24" s="340" t="s">
        <v>171</v>
      </c>
      <c r="C24" s="341"/>
      <c r="D24" s="342"/>
      <c r="E24" s="331" t="s">
        <v>310</v>
      </c>
      <c r="F24" s="328"/>
      <c r="G24" s="329"/>
      <c r="H24" s="329"/>
      <c r="I24" s="329"/>
    </row>
    <row r="25" spans="1:9" x14ac:dyDescent="0.35">
      <c r="A25" s="339" t="s">
        <v>172</v>
      </c>
      <c r="B25" s="340" t="s">
        <v>173</v>
      </c>
      <c r="C25" s="341"/>
      <c r="D25" s="342"/>
      <c r="E25" s="331" t="s">
        <v>310</v>
      </c>
      <c r="F25" s="328"/>
      <c r="G25" s="329"/>
      <c r="H25" s="329"/>
      <c r="I25" s="329"/>
    </row>
    <row r="26" spans="1:9" x14ac:dyDescent="0.35">
      <c r="A26" s="339" t="s">
        <v>174</v>
      </c>
      <c r="B26" s="340" t="s">
        <v>175</v>
      </c>
      <c r="C26" s="341"/>
      <c r="D26" s="342"/>
      <c r="E26" s="331" t="s">
        <v>310</v>
      </c>
      <c r="F26" s="328"/>
      <c r="G26" s="329"/>
      <c r="H26" s="329"/>
      <c r="I26" s="329"/>
    </row>
    <row r="27" spans="1:9" x14ac:dyDescent="0.35">
      <c r="A27" s="339" t="s">
        <v>176</v>
      </c>
      <c r="B27" s="340" t="s">
        <v>177</v>
      </c>
      <c r="C27" s="341"/>
      <c r="D27" s="342"/>
      <c r="E27" s="331" t="s">
        <v>310</v>
      </c>
      <c r="F27" s="328"/>
      <c r="G27" s="329"/>
      <c r="H27" s="329"/>
      <c r="I27" s="329"/>
    </row>
    <row r="28" spans="1:9" x14ac:dyDescent="0.35">
      <c r="A28" s="334" t="s">
        <v>178</v>
      </c>
      <c r="B28" s="335" t="s">
        <v>179</v>
      </c>
      <c r="C28" s="336"/>
      <c r="D28" s="337"/>
      <c r="E28" s="325"/>
      <c r="F28" s="325"/>
    </row>
    <row r="29" spans="1:9" x14ac:dyDescent="0.35">
      <c r="A29" s="339" t="s">
        <v>180</v>
      </c>
      <c r="B29" s="340" t="s">
        <v>181</v>
      </c>
      <c r="C29" s="341"/>
      <c r="D29" s="342"/>
      <c r="E29" s="331" t="s">
        <v>310</v>
      </c>
      <c r="F29" s="325"/>
    </row>
    <row r="30" spans="1:9" x14ac:dyDescent="0.35">
      <c r="A30" s="339" t="s">
        <v>182</v>
      </c>
      <c r="B30" s="515" t="s">
        <v>183</v>
      </c>
      <c r="C30" s="516"/>
      <c r="D30" s="517"/>
      <c r="E30" s="331" t="s">
        <v>310</v>
      </c>
      <c r="F30" s="328"/>
    </row>
    <row r="31" spans="1:9" x14ac:dyDescent="0.35">
      <c r="A31" s="339" t="s">
        <v>184</v>
      </c>
      <c r="B31" s="340" t="s">
        <v>185</v>
      </c>
      <c r="C31" s="341"/>
      <c r="D31" s="342"/>
      <c r="E31" s="331" t="s">
        <v>310</v>
      </c>
      <c r="F31" s="328"/>
    </row>
    <row r="32" spans="1:9" x14ac:dyDescent="0.35">
      <c r="A32" s="339" t="s">
        <v>186</v>
      </c>
      <c r="B32" s="340" t="s">
        <v>187</v>
      </c>
      <c r="C32" s="341"/>
      <c r="D32" s="342"/>
      <c r="E32" s="331" t="s">
        <v>310</v>
      </c>
      <c r="F32" s="328"/>
    </row>
    <row r="33" spans="1:6" x14ac:dyDescent="0.35">
      <c r="A33" s="339" t="s">
        <v>188</v>
      </c>
      <c r="B33" s="340" t="s">
        <v>189</v>
      </c>
      <c r="C33" s="341"/>
      <c r="D33" s="342"/>
      <c r="E33" s="331" t="s">
        <v>310</v>
      </c>
      <c r="F33" s="328"/>
    </row>
    <row r="34" spans="1:6" ht="24.75" customHeight="1" x14ac:dyDescent="0.35">
      <c r="A34" s="334" t="s">
        <v>190</v>
      </c>
      <c r="B34" s="512" t="s">
        <v>191</v>
      </c>
      <c r="C34" s="513"/>
      <c r="D34" s="514"/>
      <c r="E34" s="330"/>
      <c r="F34" s="325"/>
    </row>
    <row r="35" spans="1:6" x14ac:dyDescent="0.35">
      <c r="A35" s="334" t="s">
        <v>192</v>
      </c>
      <c r="B35" s="335" t="s">
        <v>193</v>
      </c>
      <c r="C35" s="336"/>
      <c r="D35" s="337"/>
      <c r="E35" s="325"/>
      <c r="F35" s="325"/>
    </row>
    <row r="36" spans="1:6" x14ac:dyDescent="0.35">
      <c r="A36" s="334" t="s">
        <v>194</v>
      </c>
      <c r="B36" s="335" t="s">
        <v>195</v>
      </c>
      <c r="C36" s="336"/>
      <c r="D36" s="337"/>
      <c r="E36" s="325"/>
      <c r="F36" s="325"/>
    </row>
    <row r="37" spans="1:6" x14ac:dyDescent="0.35">
      <c r="A37" s="334" t="s">
        <v>196</v>
      </c>
      <c r="B37" s="335" t="s">
        <v>197</v>
      </c>
      <c r="C37" s="336"/>
      <c r="D37" s="337"/>
      <c r="E37" s="325"/>
      <c r="F37" s="325"/>
    </row>
    <row r="38" spans="1:6" x14ac:dyDescent="0.35">
      <c r="A38" s="334" t="s">
        <v>198</v>
      </c>
      <c r="B38" s="335" t="s">
        <v>199</v>
      </c>
      <c r="C38" s="336"/>
      <c r="D38" s="337"/>
      <c r="E38" s="325"/>
      <c r="F38" s="325"/>
    </row>
    <row r="39" spans="1:6" x14ac:dyDescent="0.35">
      <c r="A39" s="334" t="s">
        <v>200</v>
      </c>
      <c r="B39" s="335" t="s">
        <v>201</v>
      </c>
      <c r="C39" s="336"/>
      <c r="D39" s="337"/>
      <c r="E39" s="325"/>
      <c r="F39" s="325"/>
    </row>
    <row r="40" spans="1:6" x14ac:dyDescent="0.35">
      <c r="A40" s="339" t="s">
        <v>202</v>
      </c>
      <c r="B40" s="515" t="s">
        <v>203</v>
      </c>
      <c r="C40" s="516"/>
      <c r="D40" s="517"/>
      <c r="E40" s="331" t="s">
        <v>310</v>
      </c>
      <c r="F40" s="328"/>
    </row>
    <row r="41" spans="1:6" x14ac:dyDescent="0.35">
      <c r="A41" s="339" t="s">
        <v>204</v>
      </c>
      <c r="B41" s="340" t="s">
        <v>205</v>
      </c>
      <c r="C41" s="341"/>
      <c r="D41" s="342"/>
      <c r="E41" s="331" t="s">
        <v>310</v>
      </c>
      <c r="F41" s="328"/>
    </row>
    <row r="42" spans="1:6" x14ac:dyDescent="0.35">
      <c r="A42" s="338" t="s">
        <v>206</v>
      </c>
      <c r="B42" s="509" t="s">
        <v>207</v>
      </c>
      <c r="C42" s="510"/>
      <c r="D42" s="511"/>
      <c r="E42" s="325"/>
      <c r="F42" s="325"/>
    </row>
    <row r="43" spans="1:6" ht="36.75" customHeight="1" x14ac:dyDescent="0.35">
      <c r="A43" s="334" t="s">
        <v>208</v>
      </c>
      <c r="B43" s="512" t="s">
        <v>209</v>
      </c>
      <c r="C43" s="513"/>
      <c r="D43" s="514"/>
      <c r="E43" s="325"/>
      <c r="F43" s="325"/>
    </row>
    <row r="44" spans="1:6" ht="23.25" customHeight="1" x14ac:dyDescent="0.35">
      <c r="A44" s="334" t="s">
        <v>210</v>
      </c>
      <c r="B44" s="512" t="s">
        <v>211</v>
      </c>
      <c r="C44" s="513"/>
      <c r="D44" s="514"/>
      <c r="E44" s="325"/>
      <c r="F44" s="325"/>
    </row>
    <row r="45" spans="1:6" ht="36" customHeight="1" x14ac:dyDescent="0.35">
      <c r="A45" s="334" t="s">
        <v>212</v>
      </c>
      <c r="B45" s="512" t="s">
        <v>213</v>
      </c>
      <c r="C45" s="513"/>
      <c r="D45" s="514"/>
      <c r="E45" s="325"/>
      <c r="F45" s="325"/>
    </row>
    <row r="46" spans="1:6" ht="22.5" customHeight="1" x14ac:dyDescent="0.35">
      <c r="A46" s="334" t="s">
        <v>214</v>
      </c>
      <c r="B46" s="512" t="s">
        <v>215</v>
      </c>
      <c r="C46" s="513"/>
      <c r="D46" s="514"/>
      <c r="E46" s="325"/>
      <c r="F46" s="325"/>
    </row>
    <row r="47" spans="1:6" ht="15" customHeight="1" x14ac:dyDescent="0.35">
      <c r="A47" s="334" t="s">
        <v>216</v>
      </c>
      <c r="B47" s="335" t="s">
        <v>217</v>
      </c>
      <c r="C47" s="336"/>
      <c r="D47" s="337"/>
      <c r="E47" s="325"/>
      <c r="F47" s="325"/>
    </row>
    <row r="48" spans="1:6" x14ac:dyDescent="0.35">
      <c r="A48" s="338" t="s">
        <v>218</v>
      </c>
      <c r="B48" s="343" t="s">
        <v>219</v>
      </c>
      <c r="C48" s="344"/>
      <c r="D48" s="345"/>
      <c r="E48" s="325"/>
      <c r="F48" s="325"/>
    </row>
    <row r="49" spans="1:6" x14ac:dyDescent="0.35">
      <c r="A49" s="334" t="s">
        <v>220</v>
      </c>
      <c r="B49" s="335" t="s">
        <v>221</v>
      </c>
      <c r="C49" s="336"/>
      <c r="D49" s="337"/>
      <c r="E49" s="325"/>
      <c r="F49" s="325"/>
    </row>
    <row r="50" spans="1:6" x14ac:dyDescent="0.35">
      <c r="A50" s="334" t="s">
        <v>222</v>
      </c>
      <c r="B50" s="335" t="s">
        <v>223</v>
      </c>
      <c r="C50" s="336"/>
      <c r="D50" s="337"/>
      <c r="E50" s="325"/>
      <c r="F50" s="325"/>
    </row>
    <row r="51" spans="1:6" x14ac:dyDescent="0.35">
      <c r="A51" s="334" t="s">
        <v>224</v>
      </c>
      <c r="B51" s="335" t="s">
        <v>225</v>
      </c>
      <c r="C51" s="336"/>
      <c r="D51" s="337"/>
      <c r="E51" s="325"/>
      <c r="F51" s="325"/>
    </row>
    <row r="52" spans="1:6" ht="22.5" customHeight="1" x14ac:dyDescent="0.35">
      <c r="A52" s="334" t="s">
        <v>226</v>
      </c>
      <c r="B52" s="512" t="s">
        <v>227</v>
      </c>
      <c r="C52" s="513"/>
      <c r="D52" s="514"/>
      <c r="E52" s="325"/>
      <c r="F52" s="325"/>
    </row>
    <row r="53" spans="1:6" ht="25.5" customHeight="1" x14ac:dyDescent="0.35">
      <c r="A53" s="334" t="s">
        <v>228</v>
      </c>
      <c r="B53" s="512" t="s">
        <v>229</v>
      </c>
      <c r="C53" s="513"/>
      <c r="D53" s="514"/>
      <c r="E53" s="325"/>
      <c r="F53" s="325"/>
    </row>
    <row r="54" spans="1:6" x14ac:dyDescent="0.35">
      <c r="A54" s="338" t="s">
        <v>230</v>
      </c>
      <c r="B54" s="509" t="s">
        <v>231</v>
      </c>
      <c r="C54" s="510"/>
      <c r="D54" s="511"/>
      <c r="E54" s="325"/>
      <c r="F54" s="325"/>
    </row>
    <row r="55" spans="1:6" ht="23.25" customHeight="1" x14ac:dyDescent="0.35">
      <c r="A55" s="334" t="s">
        <v>232</v>
      </c>
      <c r="B55" s="512" t="s">
        <v>233</v>
      </c>
      <c r="C55" s="513"/>
      <c r="D55" s="514"/>
      <c r="E55" s="325"/>
      <c r="F55" s="325"/>
    </row>
    <row r="56" spans="1:6" ht="34.5" customHeight="1" x14ac:dyDescent="0.35">
      <c r="A56" s="334" t="s">
        <v>234</v>
      </c>
      <c r="B56" s="512" t="s">
        <v>235</v>
      </c>
      <c r="C56" s="513"/>
      <c r="D56" s="514"/>
      <c r="E56" s="325"/>
      <c r="F56" s="325"/>
    </row>
    <row r="57" spans="1:6" ht="25.5" customHeight="1" x14ac:dyDescent="0.35">
      <c r="A57" s="339" t="s">
        <v>236</v>
      </c>
      <c r="B57" s="515" t="s">
        <v>237</v>
      </c>
      <c r="C57" s="516"/>
      <c r="D57" s="517"/>
      <c r="E57" s="331" t="s">
        <v>310</v>
      </c>
      <c r="F57" s="325"/>
    </row>
    <row r="58" spans="1:6" x14ac:dyDescent="0.35">
      <c r="A58" s="346" t="s">
        <v>238</v>
      </c>
      <c r="B58" s="509" t="s">
        <v>239</v>
      </c>
      <c r="C58" s="510"/>
      <c r="D58" s="511"/>
      <c r="E58" s="325"/>
      <c r="F58" s="325"/>
    </row>
    <row r="59" spans="1:6" x14ac:dyDescent="0.35">
      <c r="A59" s="334" t="s">
        <v>240</v>
      </c>
      <c r="B59" s="335" t="s">
        <v>241</v>
      </c>
      <c r="C59" s="336"/>
      <c r="D59" s="337"/>
      <c r="E59" s="325"/>
      <c r="F59" s="325"/>
    </row>
    <row r="60" spans="1:6" x14ac:dyDescent="0.35">
      <c r="A60" s="334" t="s">
        <v>242</v>
      </c>
      <c r="B60" s="335" t="s">
        <v>243</v>
      </c>
      <c r="C60" s="336"/>
      <c r="D60" s="337"/>
      <c r="E60" s="325"/>
      <c r="F60" s="325"/>
    </row>
    <row r="61" spans="1:6" ht="25.5" customHeight="1" x14ac:dyDescent="0.35">
      <c r="A61" s="334" t="s">
        <v>244</v>
      </c>
      <c r="B61" s="512" t="s">
        <v>245</v>
      </c>
      <c r="C61" s="513"/>
      <c r="D61" s="514"/>
      <c r="E61" s="325"/>
      <c r="F61" s="325"/>
    </row>
    <row r="62" spans="1:6" ht="24.75" customHeight="1" x14ac:dyDescent="0.35">
      <c r="A62" s="334" t="s">
        <v>246</v>
      </c>
      <c r="B62" s="512" t="s">
        <v>247</v>
      </c>
      <c r="C62" s="513"/>
      <c r="D62" s="514"/>
      <c r="E62" s="325"/>
      <c r="F62" s="325"/>
    </row>
    <row r="63" spans="1:6" ht="24.75" customHeight="1" x14ac:dyDescent="0.35">
      <c r="A63" s="334" t="s">
        <v>248</v>
      </c>
      <c r="B63" s="512" t="s">
        <v>249</v>
      </c>
      <c r="C63" s="513"/>
      <c r="D63" s="514"/>
      <c r="E63" s="325"/>
      <c r="F63" s="325"/>
    </row>
    <row r="64" spans="1:6" x14ac:dyDescent="0.35">
      <c r="A64" s="334" t="s">
        <v>250</v>
      </c>
      <c r="B64" s="335" t="s">
        <v>251</v>
      </c>
      <c r="C64" s="336"/>
      <c r="D64" s="337"/>
      <c r="E64" s="325"/>
      <c r="F64" s="325"/>
    </row>
    <row r="65" spans="1:6" x14ac:dyDescent="0.35">
      <c r="A65" s="334" t="s">
        <v>252</v>
      </c>
      <c r="B65" s="335" t="s">
        <v>253</v>
      </c>
      <c r="C65" s="336"/>
      <c r="D65" s="337"/>
      <c r="E65" s="325"/>
      <c r="F65" s="325"/>
    </row>
    <row r="66" spans="1:6" x14ac:dyDescent="0.35">
      <c r="A66" s="334" t="s">
        <v>254</v>
      </c>
      <c r="B66" s="335" t="s">
        <v>255</v>
      </c>
      <c r="C66" s="336"/>
      <c r="D66" s="337"/>
      <c r="E66" s="325"/>
      <c r="F66" s="325"/>
    </row>
    <row r="67" spans="1:6" x14ac:dyDescent="0.35">
      <c r="A67" s="334" t="s">
        <v>256</v>
      </c>
      <c r="B67" s="335" t="s">
        <v>257</v>
      </c>
      <c r="C67" s="336"/>
      <c r="D67" s="337"/>
      <c r="E67" s="325"/>
      <c r="F67" s="325"/>
    </row>
    <row r="68" spans="1:6" ht="25.5" customHeight="1" x14ac:dyDescent="0.35">
      <c r="A68" s="334" t="s">
        <v>256</v>
      </c>
      <c r="B68" s="512" t="s">
        <v>258</v>
      </c>
      <c r="C68" s="513"/>
      <c r="D68" s="514"/>
      <c r="E68" s="325"/>
      <c r="F68" s="325"/>
    </row>
    <row r="69" spans="1:6" x14ac:dyDescent="0.35">
      <c r="A69" s="334" t="s">
        <v>259</v>
      </c>
      <c r="B69" s="335" t="s">
        <v>260</v>
      </c>
      <c r="C69" s="336"/>
      <c r="D69" s="337"/>
      <c r="E69" s="325"/>
      <c r="F69" s="325"/>
    </row>
    <row r="70" spans="1:6" ht="25.5" customHeight="1" x14ac:dyDescent="0.35">
      <c r="A70" s="334" t="s">
        <v>261</v>
      </c>
      <c r="B70" s="512" t="s">
        <v>262</v>
      </c>
      <c r="C70" s="513"/>
      <c r="D70" s="514"/>
      <c r="E70" s="325"/>
      <c r="F70" s="325"/>
    </row>
    <row r="71" spans="1:6" x14ac:dyDescent="0.35">
      <c r="A71" s="334" t="s">
        <v>263</v>
      </c>
      <c r="B71" s="335" t="s">
        <v>264</v>
      </c>
      <c r="C71" s="336"/>
      <c r="D71" s="337"/>
      <c r="E71" s="325"/>
      <c r="F71" s="325"/>
    </row>
    <row r="72" spans="1:6" x14ac:dyDescent="0.35">
      <c r="A72" s="334" t="s">
        <v>265</v>
      </c>
      <c r="B72" s="335" t="s">
        <v>266</v>
      </c>
      <c r="C72" s="336"/>
      <c r="D72" s="337"/>
      <c r="E72" s="325"/>
      <c r="F72" s="325"/>
    </row>
    <row r="73" spans="1:6" x14ac:dyDescent="0.35">
      <c r="A73" s="334" t="s">
        <v>267</v>
      </c>
      <c r="B73" s="335" t="s">
        <v>268</v>
      </c>
      <c r="C73" s="336"/>
      <c r="D73" s="337"/>
      <c r="E73" s="325"/>
      <c r="F73" s="325"/>
    </row>
    <row r="74" spans="1:6" ht="24.75" customHeight="1" x14ac:dyDescent="0.35">
      <c r="A74" s="334" t="s">
        <v>269</v>
      </c>
      <c r="B74" s="512" t="s">
        <v>270</v>
      </c>
      <c r="C74" s="513"/>
      <c r="D74" s="514"/>
      <c r="E74" s="325"/>
      <c r="F74" s="325"/>
    </row>
    <row r="75" spans="1:6" ht="24" customHeight="1" x14ac:dyDescent="0.35">
      <c r="A75" s="334" t="s">
        <v>271</v>
      </c>
      <c r="B75" s="512" t="s">
        <v>272</v>
      </c>
      <c r="C75" s="513"/>
      <c r="D75" s="514"/>
      <c r="E75" s="325"/>
      <c r="F75" s="325"/>
    </row>
    <row r="76" spans="1:6" x14ac:dyDescent="0.35">
      <c r="A76" s="334" t="s">
        <v>273</v>
      </c>
      <c r="B76" s="335" t="s">
        <v>274</v>
      </c>
      <c r="C76" s="336"/>
      <c r="D76" s="337"/>
      <c r="E76" s="325"/>
      <c r="F76" s="325"/>
    </row>
    <row r="77" spans="1:6" ht="33" customHeight="1" x14ac:dyDescent="0.35">
      <c r="A77" s="334" t="s">
        <v>275</v>
      </c>
      <c r="B77" s="512" t="s">
        <v>276</v>
      </c>
      <c r="C77" s="513"/>
      <c r="D77" s="514"/>
      <c r="E77" s="325"/>
      <c r="F77" s="325"/>
    </row>
    <row r="78" spans="1:6" ht="39" customHeight="1" x14ac:dyDescent="0.35">
      <c r="A78" s="334" t="s">
        <v>277</v>
      </c>
      <c r="B78" s="512" t="s">
        <v>278</v>
      </c>
      <c r="C78" s="513"/>
      <c r="D78" s="514"/>
      <c r="E78" s="325"/>
      <c r="F78" s="325"/>
    </row>
    <row r="79" spans="1:6" x14ac:dyDescent="0.35">
      <c r="A79" s="347">
        <v>10</v>
      </c>
      <c r="B79" s="506" t="s">
        <v>279</v>
      </c>
      <c r="C79" s="507"/>
      <c r="D79" s="508"/>
      <c r="E79" s="325"/>
      <c r="F79" s="325"/>
    </row>
    <row r="80" spans="1:6" x14ac:dyDescent="0.35">
      <c r="A80" s="334" t="s">
        <v>280</v>
      </c>
      <c r="B80" s="335" t="s">
        <v>281</v>
      </c>
      <c r="C80" s="336"/>
      <c r="D80" s="337"/>
      <c r="E80" s="325"/>
      <c r="F80" s="325"/>
    </row>
    <row r="81" spans="1:6" x14ac:dyDescent="0.35">
      <c r="A81" s="347">
        <v>11</v>
      </c>
      <c r="B81" s="509" t="s">
        <v>282</v>
      </c>
      <c r="C81" s="510"/>
      <c r="D81" s="511"/>
      <c r="E81" s="325"/>
      <c r="F81" s="325"/>
    </row>
    <row r="82" spans="1:6" ht="27.75" customHeight="1" x14ac:dyDescent="0.35">
      <c r="A82" s="334" t="s">
        <v>283</v>
      </c>
      <c r="B82" s="512" t="s">
        <v>284</v>
      </c>
      <c r="C82" s="513"/>
      <c r="D82" s="514"/>
      <c r="E82" s="325"/>
      <c r="F82" s="325"/>
    </row>
    <row r="83" spans="1:6" x14ac:dyDescent="0.35">
      <c r="A83" s="334" t="s">
        <v>285</v>
      </c>
      <c r="B83" s="335" t="s">
        <v>286</v>
      </c>
      <c r="C83" s="336"/>
      <c r="D83" s="337"/>
      <c r="E83" s="325"/>
      <c r="F83" s="325"/>
    </row>
    <row r="84" spans="1:6" x14ac:dyDescent="0.35">
      <c r="A84" s="347">
        <v>12</v>
      </c>
      <c r="B84" s="509" t="s">
        <v>287</v>
      </c>
      <c r="C84" s="510"/>
      <c r="D84" s="511"/>
      <c r="E84" s="325"/>
      <c r="F84" s="325"/>
    </row>
    <row r="85" spans="1:6" x14ac:dyDescent="0.35">
      <c r="A85" s="334" t="s">
        <v>288</v>
      </c>
      <c r="B85" s="335" t="s">
        <v>289</v>
      </c>
      <c r="C85" s="336"/>
      <c r="D85" s="337"/>
      <c r="E85" s="326"/>
      <c r="F85" s="325"/>
    </row>
    <row r="86" spans="1:6" x14ac:dyDescent="0.35">
      <c r="A86" s="334" t="s">
        <v>290</v>
      </c>
      <c r="B86" s="335" t="s">
        <v>291</v>
      </c>
      <c r="C86" s="336"/>
      <c r="D86" s="337"/>
      <c r="E86" s="325"/>
      <c r="F86" s="325"/>
    </row>
    <row r="87" spans="1:6" x14ac:dyDescent="0.35">
      <c r="A87" s="334" t="s">
        <v>292</v>
      </c>
      <c r="B87" s="335" t="s">
        <v>293</v>
      </c>
      <c r="C87" s="336"/>
      <c r="D87" s="337"/>
      <c r="E87" s="325"/>
      <c r="F87" s="325"/>
    </row>
    <row r="88" spans="1:6" x14ac:dyDescent="0.35">
      <c r="A88" s="334" t="s">
        <v>294</v>
      </c>
      <c r="B88" s="335" t="s">
        <v>295</v>
      </c>
      <c r="C88" s="336"/>
      <c r="D88" s="337"/>
      <c r="E88" s="325"/>
      <c r="F88" s="325"/>
    </row>
    <row r="89" spans="1:6" x14ac:dyDescent="0.35">
      <c r="A89" s="334" t="s">
        <v>296</v>
      </c>
      <c r="B89" s="335" t="s">
        <v>297</v>
      </c>
      <c r="C89" s="336"/>
      <c r="D89" s="337"/>
      <c r="E89" s="325"/>
      <c r="F89" s="325"/>
    </row>
    <row r="90" spans="1:6" x14ac:dyDescent="0.35">
      <c r="A90" s="334" t="s">
        <v>298</v>
      </c>
      <c r="B90" s="335" t="s">
        <v>299</v>
      </c>
      <c r="C90" s="336"/>
      <c r="D90" s="337"/>
      <c r="E90" s="325"/>
      <c r="F90" s="325"/>
    </row>
    <row r="91" spans="1:6" x14ac:dyDescent="0.35">
      <c r="A91" s="334" t="s">
        <v>300</v>
      </c>
      <c r="B91" s="335" t="s">
        <v>301</v>
      </c>
      <c r="C91" s="336"/>
      <c r="D91" s="337"/>
      <c r="E91" s="325"/>
      <c r="F91" s="325"/>
    </row>
    <row r="92" spans="1:6" x14ac:dyDescent="0.35">
      <c r="A92" s="334" t="s">
        <v>302</v>
      </c>
      <c r="B92" s="335" t="s">
        <v>303</v>
      </c>
      <c r="C92" s="336"/>
      <c r="D92" s="337"/>
      <c r="E92" s="325"/>
      <c r="F92" s="325"/>
    </row>
    <row r="93" spans="1:6" x14ac:dyDescent="0.35">
      <c r="A93" s="334" t="s">
        <v>304</v>
      </c>
      <c r="B93" s="335" t="s">
        <v>305</v>
      </c>
      <c r="C93" s="336"/>
      <c r="D93" s="337"/>
      <c r="E93" s="325"/>
      <c r="F93" s="325"/>
    </row>
    <row r="94" spans="1:6" x14ac:dyDescent="0.35">
      <c r="A94" s="334" t="s">
        <v>306</v>
      </c>
      <c r="B94" s="335" t="s">
        <v>307</v>
      </c>
      <c r="C94" s="336"/>
      <c r="D94" s="337"/>
      <c r="E94" s="325"/>
      <c r="F94" s="325"/>
    </row>
    <row r="95" spans="1:6" x14ac:dyDescent="0.35">
      <c r="A95" s="334" t="s">
        <v>308</v>
      </c>
      <c r="B95" s="335" t="s">
        <v>309</v>
      </c>
      <c r="C95" s="336"/>
      <c r="D95" s="337"/>
      <c r="E95" s="325"/>
      <c r="F95" s="325"/>
    </row>
  </sheetData>
  <sheetProtection sheet="1" objects="1" scenarios="1"/>
  <mergeCells count="40">
    <mergeCell ref="B16:D16"/>
    <mergeCell ref="A1:F1"/>
    <mergeCell ref="B2:D2"/>
    <mergeCell ref="B3:D3"/>
    <mergeCell ref="B7:D7"/>
    <mergeCell ref="B15:D15"/>
    <mergeCell ref="B44:D44"/>
    <mergeCell ref="B17:D17"/>
    <mergeCell ref="B19:D19"/>
    <mergeCell ref="B20:D20"/>
    <mergeCell ref="B21:D21"/>
    <mergeCell ref="B22:D22"/>
    <mergeCell ref="B23:D23"/>
    <mergeCell ref="B30:D30"/>
    <mergeCell ref="B34:D34"/>
    <mergeCell ref="B40:D40"/>
    <mergeCell ref="B42:D42"/>
    <mergeCell ref="B43:D43"/>
    <mergeCell ref="B63:D63"/>
    <mergeCell ref="B45:D45"/>
    <mergeCell ref="B46:D46"/>
    <mergeCell ref="B52:D52"/>
    <mergeCell ref="B53:D53"/>
    <mergeCell ref="B54:D54"/>
    <mergeCell ref="B55:D55"/>
    <mergeCell ref="B56:D56"/>
    <mergeCell ref="B57:D57"/>
    <mergeCell ref="B58:D58"/>
    <mergeCell ref="B61:D61"/>
    <mergeCell ref="B62:D62"/>
    <mergeCell ref="B79:D79"/>
    <mergeCell ref="B81:D81"/>
    <mergeCell ref="B82:D82"/>
    <mergeCell ref="B84:D84"/>
    <mergeCell ref="B68:D68"/>
    <mergeCell ref="B70:D70"/>
    <mergeCell ref="B74:D74"/>
    <mergeCell ref="B75:D75"/>
    <mergeCell ref="B77:D77"/>
    <mergeCell ref="B78:D78"/>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198"/>
  <sheetViews>
    <sheetView workbookViewId="0"/>
  </sheetViews>
  <sheetFormatPr baseColWidth="10" defaultColWidth="11.453125" defaultRowHeight="14.5" x14ac:dyDescent="0.35"/>
  <cols>
    <col min="1" max="1" width="85.7265625" style="1" bestFit="1" customWidth="1"/>
    <col min="2" max="16384" width="11.453125" style="1"/>
  </cols>
  <sheetData>
    <row r="1" spans="1:1" x14ac:dyDescent="0.35">
      <c r="A1" s="21" t="s">
        <v>74</v>
      </c>
    </row>
    <row r="2" spans="1:1" x14ac:dyDescent="0.35">
      <c r="A2" s="22" t="s">
        <v>73</v>
      </c>
    </row>
    <row r="3" spans="1:1" x14ac:dyDescent="0.35">
      <c r="A3" s="22" t="s">
        <v>349</v>
      </c>
    </row>
    <row r="4" spans="1:1" x14ac:dyDescent="0.35">
      <c r="A4" s="22" t="s">
        <v>72</v>
      </c>
    </row>
    <row r="5" spans="1:1" x14ac:dyDescent="0.35">
      <c r="A5" s="22" t="s">
        <v>350</v>
      </c>
    </row>
    <row r="6" spans="1:1" x14ac:dyDescent="0.35">
      <c r="A6" s="22" t="s">
        <v>75</v>
      </c>
    </row>
    <row r="7" spans="1:1" x14ac:dyDescent="0.35">
      <c r="A7" s="22"/>
    </row>
    <row r="8" spans="1:1" x14ac:dyDescent="0.35">
      <c r="A8" s="23"/>
    </row>
    <row r="9" spans="1:1" x14ac:dyDescent="0.35">
      <c r="A9" s="21" t="s">
        <v>76</v>
      </c>
    </row>
    <row r="10" spans="1:1" x14ac:dyDescent="0.35">
      <c r="A10" s="22" t="s">
        <v>77</v>
      </c>
    </row>
    <row r="11" spans="1:1" x14ac:dyDescent="0.35">
      <c r="A11" s="22" t="s">
        <v>78</v>
      </c>
    </row>
    <row r="12" spans="1:1" x14ac:dyDescent="0.35">
      <c r="A12" s="22"/>
    </row>
    <row r="13" spans="1:1" x14ac:dyDescent="0.35">
      <c r="A13" s="23"/>
    </row>
    <row r="14" spans="1:1" x14ac:dyDescent="0.35">
      <c r="A14" s="21" t="s">
        <v>526</v>
      </c>
    </row>
    <row r="15" spans="1:1" x14ac:dyDescent="0.35">
      <c r="A15" s="22" t="s">
        <v>491</v>
      </c>
    </row>
    <row r="16" spans="1:1" x14ac:dyDescent="0.35">
      <c r="A16" s="22" t="s">
        <v>492</v>
      </c>
    </row>
    <row r="17" spans="1:1" x14ac:dyDescent="0.35">
      <c r="A17" s="23"/>
    </row>
    <row r="18" spans="1:1" x14ac:dyDescent="0.35">
      <c r="A18" s="21" t="s">
        <v>525</v>
      </c>
    </row>
    <row r="19" spans="1:1" x14ac:dyDescent="0.35">
      <c r="A19" s="22" t="s">
        <v>351</v>
      </c>
    </row>
    <row r="20" spans="1:1" x14ac:dyDescent="0.35">
      <c r="A20" s="22" t="s">
        <v>345</v>
      </c>
    </row>
    <row r="21" spans="1:1" x14ac:dyDescent="0.35">
      <c r="A21" s="22" t="s">
        <v>503</v>
      </c>
    </row>
    <row r="22" spans="1:1" x14ac:dyDescent="0.35">
      <c r="A22" s="395" t="s">
        <v>528</v>
      </c>
    </row>
    <row r="23" spans="1:1" x14ac:dyDescent="0.35">
      <c r="A23" s="22" t="s">
        <v>99</v>
      </c>
    </row>
    <row r="24" spans="1:1" x14ac:dyDescent="0.35">
      <c r="A24" s="22" t="s">
        <v>100</v>
      </c>
    </row>
    <row r="25" spans="1:1" x14ac:dyDescent="0.35">
      <c r="A25" s="22" t="s">
        <v>495</v>
      </c>
    </row>
    <row r="26" spans="1:1" x14ac:dyDescent="0.35">
      <c r="A26" s="22" t="s">
        <v>506</v>
      </c>
    </row>
    <row r="27" spans="1:1" x14ac:dyDescent="0.35">
      <c r="A27" s="22" t="s">
        <v>505</v>
      </c>
    </row>
    <row r="28" spans="1:1" x14ac:dyDescent="0.35">
      <c r="A28" s="22" t="s">
        <v>504</v>
      </c>
    </row>
    <row r="29" spans="1:1" x14ac:dyDescent="0.35">
      <c r="A29" s="22" t="s">
        <v>101</v>
      </c>
    </row>
    <row r="30" spans="1:1" x14ac:dyDescent="0.35">
      <c r="A30" s="22" t="s">
        <v>102</v>
      </c>
    </row>
    <row r="31" spans="1:1" x14ac:dyDescent="0.35">
      <c r="A31" s="22" t="s">
        <v>497</v>
      </c>
    </row>
    <row r="32" spans="1:1" x14ac:dyDescent="0.35">
      <c r="A32" s="22" t="s">
        <v>103</v>
      </c>
    </row>
    <row r="33" spans="1:1" x14ac:dyDescent="0.35">
      <c r="A33" s="22" t="s">
        <v>104</v>
      </c>
    </row>
    <row r="34" spans="1:1" x14ac:dyDescent="0.35">
      <c r="A34" s="22" t="s">
        <v>105</v>
      </c>
    </row>
    <row r="35" spans="1:1" x14ac:dyDescent="0.35">
      <c r="A35" s="22" t="s">
        <v>442</v>
      </c>
    </row>
    <row r="36" spans="1:1" x14ac:dyDescent="0.35">
      <c r="A36" s="22" t="s">
        <v>106</v>
      </c>
    </row>
    <row r="37" spans="1:1" x14ac:dyDescent="0.35">
      <c r="A37" s="22" t="s">
        <v>107</v>
      </c>
    </row>
    <row r="38" spans="1:1" x14ac:dyDescent="0.35">
      <c r="A38" s="22" t="s">
        <v>499</v>
      </c>
    </row>
    <row r="39" spans="1:1" x14ac:dyDescent="0.35">
      <c r="A39" s="22" t="s">
        <v>507</v>
      </c>
    </row>
    <row r="40" spans="1:1" x14ac:dyDescent="0.35">
      <c r="A40" s="22" t="s">
        <v>508</v>
      </c>
    </row>
    <row r="41" spans="1:1" x14ac:dyDescent="0.35">
      <c r="A41" s="22" t="s">
        <v>108</v>
      </c>
    </row>
    <row r="42" spans="1:1" x14ac:dyDescent="0.35">
      <c r="A42" s="22" t="s">
        <v>109</v>
      </c>
    </row>
    <row r="43" spans="1:1" x14ac:dyDescent="0.35">
      <c r="A43"/>
    </row>
    <row r="44" spans="1:1" x14ac:dyDescent="0.35">
      <c r="A44"/>
    </row>
    <row r="45" spans="1:1" x14ac:dyDescent="0.35">
      <c r="A45"/>
    </row>
    <row r="46" spans="1:1" x14ac:dyDescent="0.35">
      <c r="A46"/>
    </row>
    <row r="47" spans="1:1" x14ac:dyDescent="0.35">
      <c r="A47"/>
    </row>
    <row r="48" spans="1:1" x14ac:dyDescent="0.35">
      <c r="A48"/>
    </row>
    <row r="49" spans="1:1" x14ac:dyDescent="0.35">
      <c r="A49"/>
    </row>
    <row r="50" spans="1:1" x14ac:dyDescent="0.35">
      <c r="A50"/>
    </row>
    <row r="51" spans="1:1" x14ac:dyDescent="0.35">
      <c r="A51"/>
    </row>
    <row r="52" spans="1:1" x14ac:dyDescent="0.35">
      <c r="A52"/>
    </row>
    <row r="53" spans="1:1" x14ac:dyDescent="0.35">
      <c r="A53"/>
    </row>
    <row r="54" spans="1:1" x14ac:dyDescent="0.35">
      <c r="A54"/>
    </row>
    <row r="55" spans="1:1" x14ac:dyDescent="0.35">
      <c r="A55"/>
    </row>
    <row r="56" spans="1:1" x14ac:dyDescent="0.35">
      <c r="A56"/>
    </row>
    <row r="57" spans="1:1" x14ac:dyDescent="0.35">
      <c r="A57"/>
    </row>
    <row r="58" spans="1:1" x14ac:dyDescent="0.35">
      <c r="A58"/>
    </row>
    <row r="59" spans="1:1" x14ac:dyDescent="0.35">
      <c r="A59"/>
    </row>
    <row r="60" spans="1:1" x14ac:dyDescent="0.35">
      <c r="A60"/>
    </row>
    <row r="61" spans="1:1" x14ac:dyDescent="0.35">
      <c r="A61"/>
    </row>
    <row r="62" spans="1:1" x14ac:dyDescent="0.35">
      <c r="A62"/>
    </row>
    <row r="63" spans="1:1" x14ac:dyDescent="0.35">
      <c r="A63"/>
    </row>
    <row r="64" spans="1:1" x14ac:dyDescent="0.35">
      <c r="A64"/>
    </row>
    <row r="65" spans="1:1" x14ac:dyDescent="0.35">
      <c r="A65"/>
    </row>
    <row r="66" spans="1:1" x14ac:dyDescent="0.35">
      <c r="A66"/>
    </row>
    <row r="67" spans="1:1" x14ac:dyDescent="0.35">
      <c r="A67"/>
    </row>
    <row r="68" spans="1:1" x14ac:dyDescent="0.35">
      <c r="A68"/>
    </row>
    <row r="69" spans="1:1" x14ac:dyDescent="0.35">
      <c r="A69"/>
    </row>
    <row r="70" spans="1:1" x14ac:dyDescent="0.35">
      <c r="A70"/>
    </row>
    <row r="71" spans="1:1" x14ac:dyDescent="0.35">
      <c r="A71"/>
    </row>
    <row r="72" spans="1:1" x14ac:dyDescent="0.35">
      <c r="A72"/>
    </row>
    <row r="73" spans="1:1" x14ac:dyDescent="0.35">
      <c r="A73"/>
    </row>
    <row r="74" spans="1:1" x14ac:dyDescent="0.35">
      <c r="A74"/>
    </row>
    <row r="75" spans="1:1" x14ac:dyDescent="0.35">
      <c r="A75"/>
    </row>
    <row r="76" spans="1:1" x14ac:dyDescent="0.35">
      <c r="A76"/>
    </row>
    <row r="77" spans="1:1" x14ac:dyDescent="0.35">
      <c r="A77"/>
    </row>
    <row r="78" spans="1:1" x14ac:dyDescent="0.35">
      <c r="A78"/>
    </row>
    <row r="79" spans="1:1" x14ac:dyDescent="0.35">
      <c r="A79"/>
    </row>
    <row r="80" spans="1:1" x14ac:dyDescent="0.35">
      <c r="A80"/>
    </row>
    <row r="81" spans="1:1" x14ac:dyDescent="0.35">
      <c r="A81"/>
    </row>
    <row r="82" spans="1:1" x14ac:dyDescent="0.35">
      <c r="A82"/>
    </row>
    <row r="83" spans="1:1" x14ac:dyDescent="0.35">
      <c r="A83"/>
    </row>
    <row r="84" spans="1:1" x14ac:dyDescent="0.35">
      <c r="A84"/>
    </row>
    <row r="85" spans="1:1" x14ac:dyDescent="0.35">
      <c r="A85"/>
    </row>
    <row r="86" spans="1:1" x14ac:dyDescent="0.35">
      <c r="A86"/>
    </row>
    <row r="87" spans="1:1" x14ac:dyDescent="0.35">
      <c r="A87"/>
    </row>
    <row r="88" spans="1:1" x14ac:dyDescent="0.35">
      <c r="A88"/>
    </row>
    <row r="89" spans="1:1" x14ac:dyDescent="0.35">
      <c r="A89"/>
    </row>
    <row r="90" spans="1:1" x14ac:dyDescent="0.35">
      <c r="A90"/>
    </row>
    <row r="91" spans="1:1" x14ac:dyDescent="0.35">
      <c r="A91"/>
    </row>
    <row r="92" spans="1:1" x14ac:dyDescent="0.35">
      <c r="A92"/>
    </row>
    <row r="93" spans="1:1" x14ac:dyDescent="0.35">
      <c r="A93"/>
    </row>
    <row r="94" spans="1:1" x14ac:dyDescent="0.35">
      <c r="A94"/>
    </row>
    <row r="95" spans="1:1" x14ac:dyDescent="0.35">
      <c r="A95"/>
    </row>
    <row r="96" spans="1:1" x14ac:dyDescent="0.35">
      <c r="A96"/>
    </row>
    <row r="97" spans="1:1" x14ac:dyDescent="0.35">
      <c r="A97"/>
    </row>
    <row r="98" spans="1:1" x14ac:dyDescent="0.35">
      <c r="A98"/>
    </row>
    <row r="99" spans="1:1" x14ac:dyDescent="0.35">
      <c r="A99"/>
    </row>
    <row r="100" spans="1:1" x14ac:dyDescent="0.35">
      <c r="A100"/>
    </row>
    <row r="101" spans="1:1" x14ac:dyDescent="0.35">
      <c r="A101"/>
    </row>
    <row r="102" spans="1:1" x14ac:dyDescent="0.35">
      <c r="A102"/>
    </row>
    <row r="103" spans="1:1" x14ac:dyDescent="0.35">
      <c r="A103"/>
    </row>
    <row r="104" spans="1:1" x14ac:dyDescent="0.35">
      <c r="A104"/>
    </row>
    <row r="105" spans="1:1" x14ac:dyDescent="0.35">
      <c r="A105"/>
    </row>
    <row r="106" spans="1:1" x14ac:dyDescent="0.35">
      <c r="A106"/>
    </row>
    <row r="107" spans="1:1" x14ac:dyDescent="0.35">
      <c r="A107"/>
    </row>
    <row r="108" spans="1:1" x14ac:dyDescent="0.35">
      <c r="A108"/>
    </row>
    <row r="109" spans="1:1" x14ac:dyDescent="0.35">
      <c r="A109"/>
    </row>
    <row r="110" spans="1:1" x14ac:dyDescent="0.35">
      <c r="A110"/>
    </row>
    <row r="111" spans="1:1" x14ac:dyDescent="0.35">
      <c r="A111"/>
    </row>
    <row r="112" spans="1:1" x14ac:dyDescent="0.35">
      <c r="A112"/>
    </row>
    <row r="113" spans="1:1" x14ac:dyDescent="0.35">
      <c r="A113"/>
    </row>
    <row r="114" spans="1:1" x14ac:dyDescent="0.35">
      <c r="A114"/>
    </row>
    <row r="115" spans="1:1" x14ac:dyDescent="0.35">
      <c r="A115"/>
    </row>
    <row r="116" spans="1:1" x14ac:dyDescent="0.35">
      <c r="A116"/>
    </row>
    <row r="117" spans="1:1" x14ac:dyDescent="0.35">
      <c r="A117"/>
    </row>
    <row r="118" spans="1:1" x14ac:dyDescent="0.35">
      <c r="A118"/>
    </row>
    <row r="119" spans="1:1" x14ac:dyDescent="0.35">
      <c r="A119"/>
    </row>
    <row r="120" spans="1:1" x14ac:dyDescent="0.35">
      <c r="A120"/>
    </row>
    <row r="121" spans="1:1" x14ac:dyDescent="0.35">
      <c r="A121"/>
    </row>
    <row r="122" spans="1:1" x14ac:dyDescent="0.35">
      <c r="A122"/>
    </row>
    <row r="123" spans="1:1" x14ac:dyDescent="0.35">
      <c r="A123"/>
    </row>
    <row r="124" spans="1:1" x14ac:dyDescent="0.35">
      <c r="A124"/>
    </row>
    <row r="125" spans="1:1" x14ac:dyDescent="0.35">
      <c r="A125"/>
    </row>
    <row r="126" spans="1:1" x14ac:dyDescent="0.35">
      <c r="A126"/>
    </row>
    <row r="127" spans="1:1" x14ac:dyDescent="0.35">
      <c r="A127"/>
    </row>
    <row r="128" spans="1:1" x14ac:dyDescent="0.35">
      <c r="A128"/>
    </row>
    <row r="129" spans="1:1" x14ac:dyDescent="0.35">
      <c r="A129"/>
    </row>
    <row r="130" spans="1:1" x14ac:dyDescent="0.35">
      <c r="A130"/>
    </row>
    <row r="131" spans="1:1" x14ac:dyDescent="0.35">
      <c r="A131"/>
    </row>
    <row r="132" spans="1:1" x14ac:dyDescent="0.35">
      <c r="A132"/>
    </row>
    <row r="133" spans="1:1" x14ac:dyDescent="0.35">
      <c r="A133"/>
    </row>
    <row r="134" spans="1:1" x14ac:dyDescent="0.35">
      <c r="A134"/>
    </row>
    <row r="135" spans="1:1" x14ac:dyDescent="0.35">
      <c r="A135"/>
    </row>
    <row r="136" spans="1:1" x14ac:dyDescent="0.35">
      <c r="A136"/>
    </row>
    <row r="137" spans="1:1" x14ac:dyDescent="0.35">
      <c r="A137"/>
    </row>
    <row r="138" spans="1:1" x14ac:dyDescent="0.35">
      <c r="A138"/>
    </row>
    <row r="139" spans="1:1" x14ac:dyDescent="0.35">
      <c r="A139"/>
    </row>
    <row r="140" spans="1:1" x14ac:dyDescent="0.35">
      <c r="A140"/>
    </row>
    <row r="141" spans="1:1" x14ac:dyDescent="0.35">
      <c r="A141"/>
    </row>
    <row r="142" spans="1:1" x14ac:dyDescent="0.35">
      <c r="A142"/>
    </row>
    <row r="143" spans="1:1" x14ac:dyDescent="0.35">
      <c r="A143"/>
    </row>
    <row r="144" spans="1:1" x14ac:dyDescent="0.35">
      <c r="A144"/>
    </row>
    <row r="145" spans="1:1" x14ac:dyDescent="0.35">
      <c r="A145"/>
    </row>
    <row r="146" spans="1:1" x14ac:dyDescent="0.35">
      <c r="A146"/>
    </row>
    <row r="147" spans="1:1" x14ac:dyDescent="0.35">
      <c r="A147"/>
    </row>
    <row r="148" spans="1:1" x14ac:dyDescent="0.35">
      <c r="A148"/>
    </row>
    <row r="149" spans="1:1" x14ac:dyDescent="0.35">
      <c r="A149"/>
    </row>
    <row r="150" spans="1:1" x14ac:dyDescent="0.35">
      <c r="A150"/>
    </row>
    <row r="151" spans="1:1" x14ac:dyDescent="0.35">
      <c r="A151"/>
    </row>
    <row r="152" spans="1:1" x14ac:dyDescent="0.35">
      <c r="A152"/>
    </row>
    <row r="153" spans="1:1" x14ac:dyDescent="0.35">
      <c r="A153"/>
    </row>
    <row r="154" spans="1:1" x14ac:dyDescent="0.35">
      <c r="A154"/>
    </row>
    <row r="155" spans="1:1" x14ac:dyDescent="0.35">
      <c r="A155"/>
    </row>
    <row r="156" spans="1:1" x14ac:dyDescent="0.35">
      <c r="A156"/>
    </row>
    <row r="157" spans="1:1" x14ac:dyDescent="0.35">
      <c r="A157"/>
    </row>
    <row r="158" spans="1:1" x14ac:dyDescent="0.35">
      <c r="A158"/>
    </row>
    <row r="159" spans="1:1" x14ac:dyDescent="0.35">
      <c r="A159"/>
    </row>
    <row r="160" spans="1:1" x14ac:dyDescent="0.35">
      <c r="A160"/>
    </row>
    <row r="161" spans="1:1" x14ac:dyDescent="0.35">
      <c r="A161"/>
    </row>
    <row r="162" spans="1:1" x14ac:dyDescent="0.35">
      <c r="A162"/>
    </row>
    <row r="163" spans="1:1" x14ac:dyDescent="0.35">
      <c r="A163"/>
    </row>
    <row r="164" spans="1:1" x14ac:dyDescent="0.35">
      <c r="A164"/>
    </row>
    <row r="165" spans="1:1" x14ac:dyDescent="0.35">
      <c r="A165"/>
    </row>
    <row r="166" spans="1:1" x14ac:dyDescent="0.35">
      <c r="A166"/>
    </row>
    <row r="167" spans="1:1" x14ac:dyDescent="0.35">
      <c r="A167"/>
    </row>
    <row r="168" spans="1:1" x14ac:dyDescent="0.35">
      <c r="A168"/>
    </row>
    <row r="169" spans="1:1" x14ac:dyDescent="0.35">
      <c r="A169"/>
    </row>
    <row r="170" spans="1:1" x14ac:dyDescent="0.35">
      <c r="A170"/>
    </row>
    <row r="171" spans="1:1" x14ac:dyDescent="0.35">
      <c r="A171"/>
    </row>
    <row r="172" spans="1:1" x14ac:dyDescent="0.35">
      <c r="A172"/>
    </row>
    <row r="173" spans="1:1" x14ac:dyDescent="0.35">
      <c r="A173"/>
    </row>
    <row r="174" spans="1:1" x14ac:dyDescent="0.35">
      <c r="A174"/>
    </row>
    <row r="175" spans="1:1" x14ac:dyDescent="0.35">
      <c r="A175"/>
    </row>
    <row r="176" spans="1:1" x14ac:dyDescent="0.35">
      <c r="A176"/>
    </row>
    <row r="177" spans="1:1" x14ac:dyDescent="0.35">
      <c r="A177"/>
    </row>
    <row r="178" spans="1:1" x14ac:dyDescent="0.35">
      <c r="A178"/>
    </row>
    <row r="179" spans="1:1" x14ac:dyDescent="0.35">
      <c r="A179"/>
    </row>
    <row r="180" spans="1:1" x14ac:dyDescent="0.35">
      <c r="A180"/>
    </row>
    <row r="181" spans="1:1" x14ac:dyDescent="0.35">
      <c r="A181"/>
    </row>
    <row r="182" spans="1:1" x14ac:dyDescent="0.35">
      <c r="A182"/>
    </row>
    <row r="183" spans="1:1" x14ac:dyDescent="0.35">
      <c r="A183"/>
    </row>
    <row r="184" spans="1:1" x14ac:dyDescent="0.35">
      <c r="A184"/>
    </row>
    <row r="185" spans="1:1" x14ac:dyDescent="0.35">
      <c r="A185"/>
    </row>
    <row r="186" spans="1:1" x14ac:dyDescent="0.35">
      <c r="A186"/>
    </row>
    <row r="187" spans="1:1" x14ac:dyDescent="0.35">
      <c r="A187"/>
    </row>
    <row r="188" spans="1:1" x14ac:dyDescent="0.35">
      <c r="A188"/>
    </row>
    <row r="189" spans="1:1" x14ac:dyDescent="0.35">
      <c r="A189"/>
    </row>
    <row r="190" spans="1:1" x14ac:dyDescent="0.35">
      <c r="A190"/>
    </row>
    <row r="191" spans="1:1" x14ac:dyDescent="0.35">
      <c r="A191"/>
    </row>
    <row r="192" spans="1:1" x14ac:dyDescent="0.35">
      <c r="A192"/>
    </row>
    <row r="193" spans="1:1" x14ac:dyDescent="0.35">
      <c r="A193"/>
    </row>
    <row r="194" spans="1:1" x14ac:dyDescent="0.35">
      <c r="A194"/>
    </row>
    <row r="195" spans="1:1" x14ac:dyDescent="0.35">
      <c r="A195"/>
    </row>
    <row r="196" spans="1:1" x14ac:dyDescent="0.35">
      <c r="A196"/>
    </row>
    <row r="197" spans="1:1" x14ac:dyDescent="0.35">
      <c r="A197"/>
    </row>
    <row r="198" spans="1:1" x14ac:dyDescent="0.35">
      <c r="A198"/>
    </row>
  </sheetData>
  <sheetProtection sheet="1" objects="1" scenarios="1"/>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4</vt:i4>
      </vt:variant>
    </vt:vector>
  </HeadingPairs>
  <TitlesOfParts>
    <vt:vector size="12" baseType="lpstr">
      <vt:lpstr>Stammdaten</vt:lpstr>
      <vt:lpstr>Kostenzuordnung</vt:lpstr>
      <vt:lpstr>Ermittlung pro Bewohner</vt:lpstr>
      <vt:lpstr>Nachrichtl. Aufteilung Kosten</vt:lpstr>
      <vt:lpstr>Nachrichtl. Barmittel</vt:lpstr>
      <vt:lpstr>Nachrichtl. Gütergruppen RBS2</vt:lpstr>
      <vt:lpstr>Info Regelbedarfs-Katalog</vt:lpstr>
      <vt:lpstr>Dropdown-Werte</vt:lpstr>
      <vt:lpstr>'Ermittlung pro Bewohner'!Druckbereich</vt:lpstr>
      <vt:lpstr>Kostenzuordnung!Druckbereich</vt:lpstr>
      <vt:lpstr>'Nachrichtl. Aufteilung Kosten'!Druckbereich</vt:lpstr>
      <vt:lpstr>Kostenzuordnung</vt:lpstr>
    </vt:vector>
  </TitlesOfParts>
  <Company>Stiftung Liebenau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Schyra, Matthias</dc:creator>
  <cp:lastModifiedBy>Schyra, Matthias</cp:lastModifiedBy>
  <cp:lastPrinted>2020-10-26T15:07:41Z</cp:lastPrinted>
  <dcterms:created xsi:type="dcterms:W3CDTF">2018-08-02T13:19:40Z</dcterms:created>
  <dcterms:modified xsi:type="dcterms:W3CDTF">2020-10-27T15:16:30Z</dcterms:modified>
</cp:coreProperties>
</file>